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15345" windowHeight="4635"/>
  </bookViews>
  <sheets>
    <sheet name="TODO" sheetId="16"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93" i="16" l="1"/>
  <c r="I1492" i="16"/>
  <c r="I1491" i="16"/>
  <c r="I1490" i="16"/>
  <c r="I1489" i="16"/>
  <c r="I1488" i="16"/>
  <c r="I1487" i="16"/>
  <c r="I1486" i="16"/>
  <c r="I1485" i="16"/>
  <c r="I1484" i="16"/>
  <c r="I1483" i="16"/>
  <c r="I1480" i="16"/>
  <c r="I1479" i="16"/>
  <c r="I1390" i="16"/>
  <c r="H1390" i="16"/>
  <c r="I1389" i="16"/>
  <c r="H1389" i="16"/>
  <c r="I1388" i="16"/>
  <c r="H1388" i="16"/>
  <c r="I1387" i="16"/>
  <c r="H1387" i="16"/>
  <c r="I1386" i="16"/>
  <c r="H1386" i="16"/>
  <c r="I1385" i="16"/>
  <c r="H1385" i="16"/>
  <c r="I1384" i="16"/>
  <c r="H1384" i="16"/>
  <c r="I1382" i="16"/>
  <c r="H1382" i="16"/>
  <c r="I1380" i="16"/>
  <c r="H1380" i="16"/>
  <c r="I1378" i="16"/>
  <c r="H1378" i="16"/>
  <c r="I1377" i="16"/>
  <c r="H1377" i="16"/>
  <c r="I1376" i="16"/>
  <c r="H1376" i="16"/>
  <c r="I1375" i="16"/>
  <c r="H1375" i="16"/>
  <c r="I1374" i="16"/>
  <c r="H1374" i="16"/>
  <c r="I1373" i="16"/>
  <c r="H1373" i="16"/>
  <c r="I1372" i="16"/>
  <c r="H1372" i="16"/>
  <c r="I1371" i="16"/>
  <c r="H1371" i="16"/>
  <c r="I1370" i="16"/>
  <c r="H1370" i="16"/>
  <c r="I1369" i="16"/>
  <c r="H1369" i="16"/>
  <c r="I1368" i="16"/>
  <c r="H1368" i="16"/>
  <c r="I1367" i="16"/>
  <c r="H1367" i="16"/>
  <c r="I1366" i="16"/>
  <c r="H1366" i="16"/>
  <c r="I1365" i="16"/>
  <c r="H1365" i="16"/>
  <c r="I1364" i="16"/>
  <c r="H1364" i="16"/>
  <c r="I1363" i="16"/>
  <c r="H1363" i="16"/>
  <c r="I1362" i="16"/>
  <c r="H1362" i="16"/>
  <c r="H1361" i="16"/>
  <c r="I1360" i="16"/>
  <c r="H1360" i="16"/>
  <c r="I1359" i="16"/>
  <c r="H1359" i="16"/>
  <c r="I1358" i="16"/>
  <c r="H1358" i="16"/>
  <c r="I1357" i="16"/>
  <c r="H1357" i="16"/>
  <c r="I1356" i="16"/>
  <c r="H1356" i="16"/>
  <c r="I1313" i="16"/>
  <c r="H1313" i="16"/>
  <c r="I1312" i="16"/>
  <c r="H1312" i="16"/>
  <c r="I1311" i="16"/>
  <c r="H1311" i="16"/>
  <c r="I1310" i="16"/>
  <c r="H1310" i="16"/>
  <c r="I1309" i="16"/>
  <c r="H1309" i="16"/>
  <c r="I1308" i="16"/>
  <c r="H1308" i="16"/>
  <c r="I1307" i="16"/>
  <c r="H1307" i="16"/>
  <c r="I1306" i="16"/>
  <c r="H1306" i="16"/>
  <c r="I1305" i="16"/>
  <c r="H1305" i="16"/>
  <c r="I1304" i="16"/>
  <c r="H1304" i="16"/>
  <c r="I1303" i="16"/>
  <c r="H1303" i="16"/>
  <c r="I1298" i="16"/>
  <c r="I1261" i="16"/>
  <c r="I1111" i="16"/>
  <c r="H1111" i="16"/>
  <c r="I1110" i="16"/>
  <c r="H1110" i="16"/>
  <c r="I1109" i="16"/>
  <c r="H1109" i="16"/>
  <c r="I1016" i="16"/>
  <c r="H1016" i="16"/>
  <c r="I1015" i="16"/>
  <c r="H1015" i="16"/>
  <c r="I1014" i="16"/>
  <c r="H1014" i="16"/>
  <c r="I1013" i="16"/>
  <c r="H1013" i="16"/>
  <c r="I1012" i="16"/>
  <c r="H1012" i="16"/>
  <c r="I1011" i="16"/>
  <c r="H1011" i="16"/>
  <c r="I1010" i="16"/>
  <c r="H1010" i="16"/>
  <c r="I587" i="16"/>
  <c r="H587" i="16"/>
  <c r="I586" i="16"/>
  <c r="H586" i="16"/>
  <c r="I579" i="16"/>
  <c r="H579" i="16"/>
  <c r="I566" i="16"/>
  <c r="H566" i="16"/>
  <c r="I530" i="16"/>
  <c r="I529" i="16"/>
  <c r="H528" i="16"/>
  <c r="I528" i="16" s="1"/>
  <c r="H527" i="16"/>
  <c r="I527" i="16" s="1"/>
  <c r="H526" i="16"/>
  <c r="I526" i="16" s="1"/>
  <c r="H525" i="16"/>
  <c r="I525" i="16" s="1"/>
  <c r="I524" i="16"/>
  <c r="H524" i="16"/>
  <c r="H523" i="16"/>
  <c r="I523" i="16" s="1"/>
  <c r="H522" i="16"/>
  <c r="I522" i="16" s="1"/>
  <c r="H521" i="16"/>
  <c r="I521" i="16" s="1"/>
  <c r="H520" i="16"/>
  <c r="I520" i="16" s="1"/>
  <c r="H519" i="16"/>
  <c r="I519" i="16" s="1"/>
  <c r="H518" i="16"/>
  <c r="I518" i="16" s="1"/>
  <c r="H517" i="16"/>
  <c r="I517" i="16" s="1"/>
  <c r="I516" i="16"/>
  <c r="H516" i="16"/>
  <c r="H515" i="16"/>
  <c r="I515" i="16" s="1"/>
  <c r="H514" i="16"/>
  <c r="I514" i="16" s="1"/>
  <c r="H513" i="16"/>
  <c r="I513" i="16" s="1"/>
  <c r="H512" i="16"/>
  <c r="I512" i="16" s="1"/>
  <c r="H511" i="16"/>
  <c r="I511" i="16" s="1"/>
  <c r="H510" i="16"/>
  <c r="I510" i="16" s="1"/>
  <c r="H509" i="16"/>
  <c r="I509" i="16" s="1"/>
  <c r="I508" i="16"/>
  <c r="H508" i="16"/>
  <c r="H507" i="16"/>
  <c r="I507" i="16" s="1"/>
  <c r="H506" i="16"/>
  <c r="I506" i="16" s="1"/>
  <c r="H505" i="16"/>
  <c r="I505" i="16" s="1"/>
  <c r="H504" i="16"/>
  <c r="I504" i="16" s="1"/>
  <c r="H503" i="16"/>
  <c r="I503" i="16" s="1"/>
  <c r="H502" i="16"/>
  <c r="I502" i="16" s="1"/>
  <c r="H501" i="16"/>
  <c r="I501" i="16" s="1"/>
  <c r="I500" i="16"/>
  <c r="H500" i="16"/>
  <c r="H499" i="16"/>
  <c r="I499" i="16" s="1"/>
  <c r="H498" i="16"/>
  <c r="I498" i="16" s="1"/>
  <c r="H497" i="16"/>
  <c r="I497" i="16" s="1"/>
  <c r="H496" i="16"/>
  <c r="I496" i="16" s="1"/>
  <c r="H495" i="16"/>
  <c r="I495" i="16" s="1"/>
  <c r="H494" i="16"/>
  <c r="I494" i="16" s="1"/>
  <c r="H493" i="16"/>
  <c r="I493" i="16" s="1"/>
  <c r="I492" i="16"/>
  <c r="H492" i="16"/>
  <c r="H491" i="16"/>
  <c r="I491" i="16" s="1"/>
  <c r="H490" i="16"/>
  <c r="I490" i="16" s="1"/>
  <c r="H489" i="16"/>
  <c r="I489" i="16" s="1"/>
  <c r="H488" i="16"/>
  <c r="I488" i="16" s="1"/>
  <c r="H487" i="16"/>
  <c r="I487" i="16" s="1"/>
  <c r="H486" i="16"/>
  <c r="I486" i="16" s="1"/>
  <c r="H485" i="16"/>
  <c r="I485" i="16" s="1"/>
  <c r="I484" i="16"/>
  <c r="H484" i="16"/>
  <c r="H483" i="16"/>
  <c r="I483" i="16" s="1"/>
  <c r="H482" i="16"/>
  <c r="I482" i="16" s="1"/>
  <c r="H481" i="16"/>
  <c r="I481" i="16" s="1"/>
  <c r="H480" i="16"/>
  <c r="I480" i="16" s="1"/>
  <c r="H479" i="16"/>
  <c r="I479" i="16" s="1"/>
  <c r="H478" i="16"/>
  <c r="I478" i="16" s="1"/>
  <c r="H477" i="16"/>
  <c r="I477" i="16" s="1"/>
  <c r="H476" i="16"/>
  <c r="I476" i="16" s="1"/>
  <c r="H475" i="16"/>
  <c r="I475" i="16" s="1"/>
  <c r="H474" i="16"/>
  <c r="I474" i="16" s="1"/>
  <c r="H473" i="16"/>
  <c r="I473" i="16" s="1"/>
  <c r="H472" i="16"/>
  <c r="I472" i="16" s="1"/>
  <c r="H471" i="16"/>
  <c r="I471" i="16" s="1"/>
  <c r="H470" i="16"/>
  <c r="I470" i="16" s="1"/>
  <c r="H469" i="16"/>
  <c r="I469" i="16" s="1"/>
  <c r="H468" i="16"/>
  <c r="I468" i="16" s="1"/>
  <c r="H467" i="16"/>
  <c r="I467" i="16" s="1"/>
  <c r="H466" i="16"/>
  <c r="I466" i="16" s="1"/>
  <c r="H465" i="16"/>
  <c r="I465" i="16" s="1"/>
  <c r="H464" i="16"/>
  <c r="I464" i="16" s="1"/>
  <c r="H463" i="16"/>
  <c r="I463" i="16" s="1"/>
  <c r="I461" i="16"/>
  <c r="I291" i="16"/>
  <c r="H288" i="16"/>
  <c r="H285" i="16"/>
  <c r="I284" i="16"/>
  <c r="H284" i="16"/>
  <c r="H278" i="16"/>
  <c r="I278" i="16" s="1"/>
  <c r="I273" i="16"/>
  <c r="H273" i="16"/>
  <c r="I253" i="16"/>
  <c r="I252" i="16"/>
  <c r="I251" i="16"/>
  <c r="I250" i="16"/>
  <c r="I249" i="16"/>
  <c r="I248" i="16"/>
  <c r="I247" i="16"/>
  <c r="I246" i="16"/>
  <c r="I245" i="16"/>
  <c r="I244" i="16"/>
  <c r="H243" i="16"/>
  <c r="I243" i="16" s="1"/>
  <c r="H242" i="16"/>
  <c r="I242" i="16" s="1"/>
  <c r="I241" i="16"/>
  <c r="I240" i="16"/>
  <c r="I239" i="16"/>
  <c r="I238" i="16"/>
  <c r="I237" i="16"/>
  <c r="I236" i="16"/>
  <c r="H235" i="16"/>
  <c r="I235" i="16" s="1"/>
  <c r="I234" i="16"/>
  <c r="I233" i="16"/>
  <c r="I232" i="16"/>
  <c r="I231" i="16"/>
  <c r="H230" i="16"/>
  <c r="I230" i="16" s="1"/>
  <c r="I229" i="16"/>
  <c r="H228" i="16"/>
  <c r="I228" i="16" s="1"/>
  <c r="H227" i="16"/>
  <c r="I227" i="16" s="1"/>
  <c r="H226" i="16"/>
  <c r="I226" i="16" s="1"/>
  <c r="H225" i="16"/>
  <c r="I225" i="16" s="1"/>
  <c r="H224" i="16"/>
  <c r="I224" i="16" s="1"/>
  <c r="H223" i="16"/>
  <c r="I223" i="16" s="1"/>
  <c r="H222" i="16"/>
  <c r="I222" i="16" s="1"/>
  <c r="H221" i="16"/>
  <c r="I221" i="16" s="1"/>
  <c r="H220" i="16"/>
  <c r="I220" i="16" s="1"/>
  <c r="H219" i="16"/>
  <c r="I219" i="16" s="1"/>
  <c r="H218" i="16"/>
  <c r="I218" i="16" s="1"/>
  <c r="H217" i="16"/>
  <c r="I217" i="16" s="1"/>
  <c r="H216" i="16"/>
  <c r="I216" i="16" s="1"/>
  <c r="H215" i="16"/>
  <c r="I215" i="16" s="1"/>
  <c r="H214" i="16"/>
  <c r="I214" i="16" s="1"/>
  <c r="H213" i="16"/>
  <c r="I213" i="16" s="1"/>
  <c r="H212" i="16"/>
  <c r="I212" i="16" s="1"/>
  <c r="H211" i="16"/>
  <c r="I211" i="16" s="1"/>
  <c r="H210" i="16"/>
  <c r="I210" i="16" s="1"/>
  <c r="H209" i="16"/>
  <c r="I209" i="16" s="1"/>
  <c r="H208" i="16"/>
  <c r="I208" i="16" s="1"/>
  <c r="H207" i="16"/>
  <c r="I207" i="16" s="1"/>
  <c r="H206" i="16"/>
  <c r="I206" i="16" s="1"/>
  <c r="H205" i="16"/>
  <c r="I205" i="16" s="1"/>
  <c r="H204" i="16"/>
  <c r="I204" i="16" s="1"/>
  <c r="H203" i="16"/>
  <c r="I203" i="16" s="1"/>
  <c r="H202" i="16"/>
  <c r="I202" i="16" s="1"/>
  <c r="H201" i="16"/>
  <c r="I201" i="16" s="1"/>
  <c r="H200" i="16"/>
  <c r="I200" i="16" s="1"/>
  <c r="H199" i="16"/>
  <c r="I199" i="16" s="1"/>
  <c r="H198" i="16"/>
  <c r="I198" i="16" s="1"/>
  <c r="H197" i="16"/>
  <c r="I197" i="16" s="1"/>
  <c r="H196" i="16"/>
  <c r="I196" i="16" s="1"/>
  <c r="H195" i="16"/>
  <c r="I195" i="16" s="1"/>
  <c r="H194" i="16"/>
  <c r="I194" i="16" s="1"/>
  <c r="H193" i="16"/>
  <c r="I193" i="16" s="1"/>
  <c r="H192" i="16"/>
  <c r="I192" i="16" s="1"/>
  <c r="H191" i="16"/>
  <c r="I191" i="16" s="1"/>
  <c r="H190" i="16"/>
  <c r="I190" i="16" s="1"/>
  <c r="H189" i="16"/>
  <c r="I189" i="16" s="1"/>
  <c r="H188" i="16"/>
  <c r="I188" i="16" s="1"/>
  <c r="H187" i="16"/>
  <c r="I187" i="16" s="1"/>
  <c r="H186" i="16"/>
  <c r="I186" i="16" s="1"/>
  <c r="H185" i="16"/>
  <c r="I185" i="16" s="1"/>
  <c r="H184" i="16"/>
  <c r="I184" i="16" s="1"/>
  <c r="H183" i="16"/>
  <c r="I183" i="16" s="1"/>
  <c r="H182" i="16"/>
  <c r="I182" i="16" s="1"/>
  <c r="H181" i="16"/>
  <c r="I181" i="16" s="1"/>
  <c r="H180" i="16"/>
  <c r="I180" i="16" s="1"/>
  <c r="H179" i="16"/>
  <c r="I179" i="16" s="1"/>
  <c r="H178" i="16"/>
  <c r="I178" i="16" s="1"/>
  <c r="H177" i="16"/>
  <c r="I177" i="16" s="1"/>
  <c r="H176" i="16"/>
  <c r="I176" i="16" s="1"/>
  <c r="H175" i="16"/>
  <c r="I175" i="16" s="1"/>
  <c r="H174" i="16"/>
  <c r="I174" i="16" s="1"/>
  <c r="H173" i="16"/>
  <c r="I173" i="16" s="1"/>
  <c r="H172" i="16"/>
  <c r="I172" i="16" s="1"/>
  <c r="H171" i="16"/>
  <c r="I171" i="16" s="1"/>
  <c r="H170" i="16"/>
  <c r="I170" i="16" s="1"/>
  <c r="H169" i="16"/>
  <c r="I169" i="16" s="1"/>
  <c r="H168" i="16"/>
  <c r="I168" i="16" s="1"/>
  <c r="H167" i="16"/>
  <c r="I167" i="16" s="1"/>
  <c r="H166" i="16"/>
  <c r="I166" i="16" s="1"/>
  <c r="H165" i="16"/>
  <c r="I165" i="16" s="1"/>
  <c r="H164" i="16"/>
  <c r="I164" i="16" s="1"/>
  <c r="H163" i="16"/>
  <c r="I163" i="16" s="1"/>
  <c r="H162" i="16"/>
  <c r="I162" i="16" s="1"/>
  <c r="I119" i="16"/>
  <c r="H119" i="16"/>
  <c r="I118" i="16"/>
  <c r="H118" i="16"/>
  <c r="I117" i="16"/>
  <c r="H117" i="16"/>
  <c r="I107" i="16"/>
  <c r="H107" i="16"/>
  <c r="H106" i="16"/>
  <c r="I106" i="16" s="1"/>
  <c r="I105" i="16"/>
  <c r="H105" i="16"/>
  <c r="I104" i="16"/>
  <c r="H104" i="16"/>
  <c r="H103" i="16"/>
  <c r="I103" i="16" s="1"/>
  <c r="I81" i="16"/>
  <c r="I71" i="16"/>
  <c r="I69" i="16"/>
  <c r="I67" i="16"/>
  <c r="I63" i="16"/>
  <c r="I62" i="16"/>
  <c r="I61" i="16"/>
  <c r="I52" i="16"/>
  <c r="C24" i="16" l="1"/>
</calcChain>
</file>

<file path=xl/comments1.xml><?xml version="1.0" encoding="utf-8"?>
<comments xmlns="http://schemas.openxmlformats.org/spreadsheetml/2006/main">
  <authors>
    <author>Lois Martinez</author>
    <author>aarmesto</author>
  </authors>
  <commentList>
    <comment ref="F835" authorId="0" shapeId="0">
      <text>
        <r>
          <rPr>
            <b/>
            <sz val="9"/>
            <color indexed="81"/>
            <rFont val="Tahoma"/>
            <family val="2"/>
          </rPr>
          <t>Lois Martinez:</t>
        </r>
        <r>
          <rPr>
            <sz val="9"/>
            <color indexed="81"/>
            <rFont val="Tahoma"/>
            <family val="2"/>
          </rPr>
          <t xml:space="preserve">
selección abreviada</t>
        </r>
      </text>
    </comment>
    <comment ref="I1135" authorId="1" shapeId="0">
      <text>
        <r>
          <rPr>
            <b/>
            <sz val="9"/>
            <color indexed="81"/>
            <rFont val="Tahoma"/>
            <family val="2"/>
          </rPr>
          <t>aarmesto:</t>
        </r>
        <r>
          <rPr>
            <sz val="9"/>
            <color indexed="81"/>
            <rFont val="Tahoma"/>
            <family val="2"/>
          </rPr>
          <t xml:space="preserve">
Reasignación presupuestal</t>
        </r>
      </text>
    </comment>
  </commentList>
</comments>
</file>

<file path=xl/sharedStrings.xml><?xml version="1.0" encoding="utf-8"?>
<sst xmlns="http://schemas.openxmlformats.org/spreadsheetml/2006/main" count="9385" uniqueCount="1511">
  <si>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</si>
  <si>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</si>
  <si>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</si>
  <si>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</si>
  <si>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</si>
  <si>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</si>
  <si>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</si>
  <si>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</si>
  <si>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</si>
  <si>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</si>
  <si>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</si>
  <si>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 xml:space="preserve">Servicios de educación de tiempo parcial para adultos en el Sena para jovenes en accion </t>
  </si>
  <si>
    <t>11 Meses</t>
  </si>
  <si>
    <t>Contratación directa</t>
  </si>
  <si>
    <t>ICLD</t>
  </si>
  <si>
    <t>NO</t>
  </si>
  <si>
    <t>N/A</t>
  </si>
  <si>
    <t>CELIA CASTILLO TORRES Directora Plan de Emergencia Social Mail: celiacastillotorres@gmail.com</t>
  </si>
  <si>
    <t>Servicios de política social; Implementación de Centro de Orientación y atención a la familia (COAF)</t>
  </si>
  <si>
    <t>Servicios de inversión ; Fortalecimiento jovenes  unidades productivas en territorio ZOLIP</t>
  </si>
  <si>
    <t>5 Meses</t>
  </si>
  <si>
    <t>Menor cuantia</t>
  </si>
  <si>
    <t>Minima cuantia</t>
  </si>
  <si>
    <t>Contratar servicios de proyecto de Embarazos en adolecentes- SALUD</t>
  </si>
  <si>
    <t>Servicios de implementacion de la Politica de Seguridad alimentaria- NUTRICION</t>
  </si>
  <si>
    <t>Selección abreviada</t>
  </si>
  <si>
    <t>Servicios de fondo de Microcreditos en territorio ZOLIP</t>
  </si>
  <si>
    <t>Contratacion de proyecto Centro publico de empleo subprograma " Generacion  de Ingreso y Empleabilidad"</t>
  </si>
  <si>
    <t xml:space="preserve">Contratar la prestación de servicios profesionales Universitario  (1) con Especializacion de Gestion de la Calidad y Auditoria para el apoyo en la Coordinacion del programa de Fortalecimientode los  Proyecto de Inversión "proyecto Modernizacón para el Desarrollo del PES (DIPES)" </t>
  </si>
  <si>
    <t>11 meses</t>
  </si>
  <si>
    <t xml:space="preserve">Contratar Arriendo de oficinas para los programas de PES-PR  para  funcionamiento  del PES (DIPES)" </t>
  </si>
  <si>
    <t>SGP</t>
  </si>
  <si>
    <t> 25101503</t>
  </si>
  <si>
    <t>4 meses</t>
  </si>
  <si>
    <t>7 meses</t>
  </si>
  <si>
    <t>5 meses</t>
  </si>
  <si>
    <t xml:space="preserve">Contratar la prestación de servicio sCoordinador de la dimension   profesional  (1) en trabajo social especializado en educacion y asesoria familiar "Dimanica familiar y acceso a la justicia" </t>
  </si>
  <si>
    <t>8 meses</t>
  </si>
  <si>
    <t xml:space="preserve">Contratar la prestación de servicios Coordinador de la dimension   profesional  (1) en trabajo social especializado en educacion y asesoria familiar "Dimanica familiar y acceso a la justicia" </t>
  </si>
  <si>
    <t xml:space="preserve">Contratar la prestacion de servicio (1) Ingeniero Especializado en urbanismo para el apoyo a la gestión en la coordinación de los proyectos de habitabilidad."Proyecto Zonas Libres de Pobreza Extrema - ZOLIP" </t>
  </si>
  <si>
    <t xml:space="preserve">Contratar la prestación de servicios profesionales de (1)  Trabajo Social de apoyo  a la gestion en los Proyecto de Inversión "Proyecto Zonas Libres de Pobreza Extrema - ZOLIP" </t>
  </si>
  <si>
    <t xml:space="preserve">Contratar la prestación de servicios profesionales de (1) Arquitectos para el  desarrollo del Proyecto de Inversión "Proyecto Zonas Libres de Pobreza Extrema - ZOLIPE" </t>
  </si>
  <si>
    <t xml:space="preserve">Contratar la prestación de servicios profesionales de (1) Administracion  Pública de apoyo a la gestion  para el  desarrollo del Proyecto de Inversión "Proyecto Zonas Libres de Pobreza Extrema - ZOLIP" </t>
  </si>
  <si>
    <t xml:space="preserve">Contratar la prestación de servicios profesionales de () Ingenieros de Sistemas para el  apoyo a la gestion de los Proyecto de Inversión "Proyecto Zonas Libres de Pobreza Extrema - ZOLIP" </t>
  </si>
  <si>
    <t xml:space="preserve">Contratar la prestación de servicios profesionales de (1) Publicista  para el apoyo a la gestion en el diseño de imagen corporativa  "Proyecto Zonas Libres de Pobreza Extrema - ZOLIP" </t>
  </si>
  <si>
    <t xml:space="preserve">Contratar la prestación de servicios de apoyo a la gestión  de (4) Tecnólogos  para el  desarrollo del Proyecto de Inversión "Proyecto Zonas Libres de Pobreza Extrema - ZOLIPE" </t>
  </si>
  <si>
    <t xml:space="preserve">Contratar la prestación de servicios de apoyo a la gestión  de (2) Auxiliares en Sistema  para el  desarrollo del Proyecto de Inversión "Proyecto Zonas Libres de Pobreza Extrema - ZOLIP" </t>
  </si>
  <si>
    <t xml:space="preserve">Contratar la prestación de servicios profesionales de (1)  especializado en las areas de Ciencias Sociales y Economicas. Para apoyo en la Gestion en la Coordinacion de la dimension "Ingreso y el Trabajo y Bancarización y Ahorro" </t>
  </si>
  <si>
    <t xml:space="preserve">Contratar la prestación de servicios  auxiliar  (1) administrativo de apoyo a la Gestion en gestion documental  "Ingreso y el Trabajo y Bancarización y Ahorro" </t>
  </si>
  <si>
    <t>Contratar la prestación de servicios de dos(2) tecnicos para el apoyo a la gestion en la articulacion de los proyectos. Subprograma " Seguridad alimentaria y Nutriciòn - Cartagena sin Hambre"</t>
  </si>
  <si>
    <t xml:space="preserve">Contratar la prestación de servicios profesionales de (2) Economistas de apoyo a la gestion en la formulacion de  Proyecto  "Ingreso y el Trabajo y Bancarización y Ahorro" </t>
  </si>
  <si>
    <t xml:space="preserve">Contratar la prestación de servicios de apoyo a la gestión  de (1) Tècnologo  para el  desarrollo del Proyecto de Inversión "Ingreso y el Trabajo y Bancarización y Ahorro" </t>
  </si>
  <si>
    <t xml:space="preserve">Convenio: De cooperacion para la creacion y fortalecimiento de unidades productivcas para desplazamiento. Gestion ingreso  y el trabajo desplazados"Ingreso y el Trabajo y Bancarización y Ahorro" </t>
  </si>
  <si>
    <t xml:space="preserve">Contratar la prestación de servicios profesionales de (1) ESPECIALIZADO DE DISCIPLINA ECONOMICA O ADMINISTRATIVA de apoyo a la gestion en la formulacion ejecucion y evaluacion de proyectos"Ingreso y Trabajo " </t>
  </si>
  <si>
    <t xml:space="preserve">Contratar la prestación de servicios profesionales de (1)  especializado en las areas de Ciencias Sociales y Economicas. Para apoyo en la Gestion en  convenio  "Ingreso y el Trabajo " </t>
  </si>
  <si>
    <t>Laurina Pereira Martinez 
Asesora de Despacho Codigo 105 Grado 59</t>
  </si>
  <si>
    <t>NA</t>
  </si>
  <si>
    <t>No</t>
  </si>
  <si>
    <t>Contratación Directa</t>
  </si>
  <si>
    <t>Prestación de servicios profesionalesde trabajdores sociales en el Despacho del Alcalde</t>
  </si>
  <si>
    <t>Marcela Ariza Corena
Asesora de Despacho Codigo 105 Grado 59</t>
  </si>
  <si>
    <t>Prestación de servicios profesionales de administradores de empresas y negocios internacionales en el Despacho del Alcalde</t>
  </si>
  <si>
    <t>Prestación de servicios profesionales de comunicación social y periodismo en el Despacho del Alcalde</t>
  </si>
  <si>
    <t>Prestación de servicios profesionales de ingenieria en el Despacho del Alcalde</t>
  </si>
  <si>
    <t>Yeida Bula Dumar
Asesora de Despacho Codigo 105 Grado 47</t>
  </si>
  <si>
    <t>Prestación de servicios profesionales juridicos en el Despacho del Alcalde</t>
  </si>
  <si>
    <t>Prestación de servicios profesionales juridicos especializados en el Despacho del Alcalde</t>
  </si>
  <si>
    <t>Prestación de servicios de apoyo a la gestion en el Despacho del Alcalde</t>
  </si>
  <si>
    <t>CARLOS CORONADO YANCES SECRETARIO GENERAL</t>
  </si>
  <si>
    <t>contratación directa</t>
  </si>
  <si>
    <t>enero de 2015</t>
  </si>
  <si>
    <t>contratacion directa</t>
  </si>
  <si>
    <t xml:space="preserve">4 meses </t>
  </si>
  <si>
    <t>BERNARDO ROMERO PARRA DIRECTOR DE LA ESCUELA  DE GOBIERNO Y LIDERAZGO  coequipo@gmail.com</t>
  </si>
  <si>
    <t>CONTRATACION DIRECTA</t>
  </si>
  <si>
    <t>11 MESES</t>
  </si>
  <si>
    <t>FEBRERO DE 2015</t>
  </si>
  <si>
    <t xml:space="preserve">PRESTACION DE SERVICIOS DE APOYO A LA GESTION </t>
  </si>
  <si>
    <t xml:space="preserve">PRESTACION DE SERVICOS DE APOYO A LA GESTION </t>
  </si>
  <si>
    <t>PRESTACION DE SERVICIOS DE APOYO A LA GESTION</t>
  </si>
  <si>
    <t xml:space="preserve">PRESTACION DE SERVICIOS PROFESINALES </t>
  </si>
  <si>
    <t>PRESTACION DE SERVICIOS PROFESIONAES</t>
  </si>
  <si>
    <t xml:space="preserve">PRESTACION DE SERVICIOS PROFESIONALES </t>
  </si>
  <si>
    <t xml:space="preserve">PRESTACION DE SERVICIOS DE APOYO A LA GESTION  </t>
  </si>
  <si>
    <t>PRESTACION DE SERVICIOS PROFESIONALES</t>
  </si>
  <si>
    <t xml:space="preserve">PRESTACION DE SERVICIOS  DE APOYO A LA GESTION </t>
  </si>
  <si>
    <t xml:space="preserve">PRESTACION DE SERVICION PROFESIONALES </t>
  </si>
  <si>
    <t>PRESTACION DE SERVICION PROFESIONALES</t>
  </si>
  <si>
    <t>NIO</t>
  </si>
  <si>
    <t>PRESTACION DE SERVICIOS DE APOYIO A LA GESTION</t>
  </si>
  <si>
    <t>PRESTACION DE SERVICOS DE APOYO A LA GESTION</t>
  </si>
  <si>
    <t>PRESTACION DE SERVICOS PROFESIONALES</t>
  </si>
  <si>
    <t xml:space="preserve"> PRESTACION DE SERVICIOS PROFESIONALES </t>
  </si>
  <si>
    <t xml:space="preserve">PRESTACION DE SERVICIO DE APOYO A LA GESTION </t>
  </si>
  <si>
    <t xml:space="preserve">PRESTACION  DE SERVICIOS PROFESIONALES </t>
  </si>
  <si>
    <t>PRESTAION DE SERVICIOS PROFESIONALES</t>
  </si>
  <si>
    <t xml:space="preserve">PRESTACION DE SERVICIOS  APOYO A LA GESTION </t>
  </si>
  <si>
    <t xml:space="preserve">PRESTACION DE SERVICIOS PROFESIONALES  </t>
  </si>
  <si>
    <t>10 MESES</t>
  </si>
  <si>
    <t>MARZO</t>
  </si>
  <si>
    <t xml:space="preserve">ACCIONES PEDAGOCICAS DIRIGIDA A LOS CIUDADANOS Y CIUDADANAS DE LA CIUDADA DE CARTAGENA EN EL DESARROLLO DEL PROGRAMA QUERIENDO A CARTAGENA </t>
  </si>
  <si>
    <t>2 MESES</t>
  </si>
  <si>
    <t>ENCUENTRO CON ACADEMICOS DE LA CIUDAD DE VALPARAISO  SOBRE EXPERIENCIAS URBANISTICAS</t>
  </si>
  <si>
    <t>PUBLICACION CODIGO DE ETICA Y BUEN GOBIERNO</t>
  </si>
  <si>
    <t>SELECCIÓN ABREVIADA DE MENOR CUANTIA</t>
  </si>
  <si>
    <t>4 MESES</t>
  </si>
  <si>
    <t>MARZO DE 2014</t>
  </si>
  <si>
    <t>CONSTRUCCIONES DE UN CENTRO DE DEPENDENCIA UNIFICADO DE ATENCION DE UNA EN LA LOCALIDAD 2 INDUSRTRIAL Y DE LA BAHIA</t>
  </si>
  <si>
    <t>6 MESES</t>
  </si>
  <si>
    <t xml:space="preserve">ADECUACION DE LAS INSTALACIONES DEL CENTRO DE PENSAMIENTO Y ATENCION DE UNA </t>
  </si>
  <si>
    <t>MINIMA CUANTIA</t>
  </si>
  <si>
    <t xml:space="preserve">SUMINISTRO DE EQUIPOS </t>
  </si>
  <si>
    <t>9 MESES</t>
  </si>
  <si>
    <t xml:space="preserve">CAPACITACIONES Y ASESORIAS ORGANIZACIONALES A LAS ORGANIZACIONES COMUNITARIAS </t>
  </si>
  <si>
    <t xml:space="preserve"> CONTRATACION  DE ARTISTAS Y ANIMADORES PARA EL DESARROLLO DE LAS ACTIVIDADES DELPRORGRAMA DE CULTURA CIUDADANA</t>
  </si>
  <si>
    <t>INVESTIGACION SOBRE LIDERAZGO POPULAR</t>
  </si>
  <si>
    <t xml:space="preserve">8 MESES </t>
  </si>
  <si>
    <t>ABRIL</t>
  </si>
  <si>
    <t>CAPACITACIONES A LIDERES EN DESARROLLO DEL PROGRAMA DE CULTURA CIUDADANA</t>
  </si>
  <si>
    <t>SOCIALIZACION PLAN DE DESARROLLO   DIRIGIDO A SERVIDORES PUBLICOS</t>
  </si>
  <si>
    <t>ELABORACION DE UN DIAGNOSTICO SOBRE  EL PROCESO DE ATENCION EN LOS CENTROS DE DEPENDENCIA UNIFICADA DE ATENCION DE UNA</t>
  </si>
  <si>
    <t>SOCIALIZACION Y COMUNICACIÓN DE LOS SERVICIOS PRESTADOS POR EL CENTRO DE ATENCION UNIFICADO DE ATENCION DE UNA</t>
  </si>
  <si>
    <t>ENCUENTRO DELIBERATIVO PARA  EL FORTALECIMIENTO DE LA PARTICIPACION CIUDADANA</t>
  </si>
  <si>
    <t>CAPACITACION  EN TEMAS DE CULTURA CIUDADANA</t>
  </si>
  <si>
    <t>SUMINISTRO DE EQUIPOS AUDIOVISUALES</t>
  </si>
  <si>
    <t xml:space="preserve"> REALIZACION DE DIFERENTES ACIONES PEDAGOGICAS DIRIGIDAS A VARIOS SECTORES DE LA CIUDADANIA Y CIUDADANOS Y CIUDADANAS PARA EL  CONOCIMIENTO DE LA CIUDADA DE CARTAGENA  </t>
  </si>
  <si>
    <t>REALIZACION DE DIFERENTES ACTIVUIDADES PEDAGOCICAS EN GESTION PUBLICA DIRIGIDA A  SERVIDORES PUBLICOS</t>
  </si>
  <si>
    <t>SUMINISTRO DE REFRIGERIOS PARA DIFERENTES ACTIVIDADES QUE SE DESARROLLEN EN EL PROGRAMA CULTURA CIUDADANA</t>
  </si>
  <si>
    <t>38.600.00</t>
  </si>
  <si>
    <t xml:space="preserve">ABRIL </t>
  </si>
  <si>
    <t>REALIZACION Y ORGANIZACIÓN DE UN CONCURSO DE ENSAYO Y ORATORIA</t>
  </si>
  <si>
    <t xml:space="preserve">ESTRATEGIA DE COMUNICACIÓN PARA EL FORTALECIMIENTO DE LA IMAGEN INSTITUCIONAL Y LA COMUNICACIÓN EFECTIVA DE LAS ACTIVIDADES QUE SE DESARROLLAN </t>
  </si>
  <si>
    <t>ARRENDAMIENTO DE VEHICULO</t>
  </si>
  <si>
    <t>PLAN ANUAL DE ADQUISICIONES</t>
  </si>
  <si>
    <t>A. INFORMACIÓN GENERAL DE LA ENTIDAD</t>
  </si>
  <si>
    <t>Nombre</t>
  </si>
  <si>
    <t>Alcaldía Mayor de Cartagena de Indias</t>
  </si>
  <si>
    <t>Dirección</t>
  </si>
  <si>
    <t>Cartagena Bolívar Centro Diagonal 30 No 30-78 Plaza de la Aduana</t>
  </si>
  <si>
    <t>Teléfono</t>
  </si>
  <si>
    <t>6501095 - 6501092</t>
  </si>
  <si>
    <t>Página web</t>
  </si>
  <si>
    <t>http://www.cartagena.gov.co/</t>
  </si>
  <si>
    <t xml:space="preserve">Misión </t>
  </si>
  <si>
    <t>Visiòn</t>
  </si>
  <si>
    <t>Información de contacto</t>
  </si>
  <si>
    <t>Carlos Coronado Yances - Secretario General - ccoronado@cartagena.gov</t>
  </si>
  <si>
    <t>Valor total del PAA</t>
  </si>
  <si>
    <t>Límite de contratación menor cuantía</t>
  </si>
  <si>
    <t>Límite de contratación mínima cuantía</t>
  </si>
  <si>
    <t>Fecha de última actualización del PAA</t>
  </si>
  <si>
    <t>B. ADQUISICIONES PLANEADAS</t>
  </si>
  <si>
    <t>Contratacion Directa</t>
  </si>
  <si>
    <t>ND</t>
  </si>
  <si>
    <t>Carlos Jose Granadillo Vasquez - Secretario de Hacienda Distrital</t>
  </si>
  <si>
    <t>El arrendador se obliga a entregar a titulo de arrendamiento el inmueble ubicado en la carrera 13B No 2671 edificio 19 del proyecto integrado chambacu local 101 y entrepiso y locala 103 y entre piso identificado con la matricula inmobiliaria 060-187429 con destino a la Secretaria de Hacienda Distrital y Secretaria de Planeacion.</t>
  </si>
  <si>
    <t>El arrendador se obliga a entregar a titulo de arrendamiento el inmueble ubicado en la carrera 13B N° 26-78 locales  104 y 105 identificados con matricula inmobiliaria  N° 060-187430 y 060-187431 identificados con los linderos y medidas establecidos en la escritura publica Nº 2593 de fecha 29/12/2001 de la notaria 61 de Bogota. con destino al funcionamientol archivo de la division de impuestos de la Secretaria de Hacienda Distrital.</t>
  </si>
  <si>
    <t xml:space="preserve">80131502 
</t>
  </si>
  <si>
    <t>Prestacion De Servicio De Impresion Masiva Y Especializada De Documentos Con Informacion Fija Y Variable Que Se Generan De La Gestion Adelantada Por La Oficina De Impuestos De La Secretaria De Hacienda Distrital</t>
  </si>
  <si>
    <t>15 Dias</t>
  </si>
  <si>
    <t>Minima Cuantia</t>
  </si>
  <si>
    <t>Si</t>
  </si>
  <si>
    <t>Aprobado</t>
  </si>
  <si>
    <t>Prestacion de servicio de Mensajeria especializada para el envio de facturacion masiva y actos administrativos que se generan en la division de impuestos de la Secretaria de Hacienda Distrital dentro del proyecto denominado " mas y mejores ingresos para el distrito de Cartagena"</t>
  </si>
  <si>
    <t>1 Mes</t>
  </si>
  <si>
    <t>3 Meses</t>
  </si>
  <si>
    <t>Presacion de servicio de transmision y difusion de mensajes institucionales en medio de comunicación radial para incentivar el recaudo de los impuestos distritales de la Secretaria de Hacienda de la Alcaldia Mayor de Cartagena de Indias.</t>
  </si>
  <si>
    <t>2 Meses</t>
  </si>
  <si>
    <t>Prestacion de servicios publicitarios mediante una (1) valla movil para dar a conocer los incentivos de descuentos sobre los impuestos distritales de la Secretaria de Hacienda de la Alcaldia Mayor de Cartagena</t>
  </si>
  <si>
    <t>245  Contratos de prestacion de servicios profesionales y de apoyo ala gestion para la Secretaria de Hacienda de la Alcaldia Mayopr de Cartagena de Indias.</t>
  </si>
  <si>
    <t>6 Meses</t>
  </si>
  <si>
    <t>Mas y Mejores Ingresos para el Distrito - ICLD - Rendimientos Financieros</t>
  </si>
  <si>
    <t xml:space="preserve">Contratar  el  arriendo  de Vehiculos para  el desplazamiento  de los funcionarios del la Secretaria de Hacienda de la  Alcaldia  mayor de Cartagena de indias en desarrollo de sus funciones misionales.             </t>
  </si>
  <si>
    <t>Licitacion Publica</t>
  </si>
  <si>
    <t>Mas y Mejores Ingresos para el Distrito  - ICLD</t>
  </si>
  <si>
    <t>Prestacion De Servicios Para El Apoyo Logistico Operativo Al Grupo De Fiscalizacion De La Secretaria De Hacienda Distrital En El Control De La Evasion Y Maximizacion Del Impuesto De Sobretasa A La Gasolina Motor</t>
  </si>
  <si>
    <t>Selección Abreviada de Menor Cuantia</t>
  </si>
  <si>
    <t>Mas y Mejores Ingresos para el Distrito - Contraprestaciones Portuarias</t>
  </si>
  <si>
    <t xml:space="preserve">3 Meses </t>
  </si>
  <si>
    <t>Materiales y Suministros - ICLD</t>
  </si>
  <si>
    <t>Cartagena "Ahora si mas incluyente" - ICLD</t>
  </si>
  <si>
    <t>Prestación de servicio de trasmisión y difusión de mensajes institucionales  en  medio  de  comunicación  audiovisual  con el fin de dar a conocer la campaña publicitaria de la Secretaria de Hacienda para incentivar la cultura de pago de los contribuyentes en la ciudad de Cartagena.</t>
  </si>
  <si>
    <t>Prestacion de servicio de empaste y encuadernacion para la Secretaria de Hacienda de la Alcaldia Mayor de Cartagena de Indias</t>
  </si>
  <si>
    <t>Rendimientos Financieros</t>
  </si>
  <si>
    <t>Mas y Mejores Ingresos para el Distrito - ICLD</t>
  </si>
  <si>
    <t>Mas y Mejores Ingresos para el Distrito - Otros Dividendos</t>
  </si>
  <si>
    <t>72141103
72141104
72141105</t>
  </si>
  <si>
    <t>Licitación Publica</t>
  </si>
  <si>
    <t>Recursos Provisionados</t>
  </si>
  <si>
    <t>IVAN MARTINEZ IBARRA - Secretario de Infraestructura Distrital - imartinez@cartagena.gov.co</t>
  </si>
  <si>
    <t>Construcción y rehabilitación de vías y otras obras de infraestructura en la localidad de la Virgen y Turística</t>
  </si>
  <si>
    <t>Construcción y rehabilitación de vías y otras obras de infraestructura en la localidad Industrial y de la Bahia</t>
  </si>
  <si>
    <t>Reconstrucción y Reparcheo de vías en las tres (3) localidades del Distrito de Cartagena</t>
  </si>
  <si>
    <t>Prestación de Servicio de Trasporte Terrestre Especial con Conductor</t>
  </si>
  <si>
    <t>8 Meses</t>
  </si>
  <si>
    <t>Selección Abreviada  Menor Cuantía</t>
  </si>
  <si>
    <t>Minima cuantía</t>
  </si>
  <si>
    <t>Prestación de Servicio de Trasporte Terrestre Especial con Conductor Secretario de Infraestructura</t>
  </si>
  <si>
    <t>EJECUCIÓN DE OBRAS DE ACUEDUCTO Y SANEAMIENTO</t>
  </si>
  <si>
    <t>Dividendos Acuacar - Recursos Provisionados - Sobretasa Alcantarillado</t>
  </si>
  <si>
    <t>SUMINISTRO DE MATERIALES DE FERRETERIA PARA OBRAS DE MANTENIMIENTO DE OBRAS PUBLICAS EN EL DISTRITO DE CARTAGENA</t>
  </si>
  <si>
    <t>7 Meses</t>
  </si>
  <si>
    <t>PRESTACION DE SERVICIOS DE APOYO A LA GESTION COMO ASESOR DE ALTA CONFIANZA EN EL PROGRAMA VIAS PARA LA MOVILIDAD DE LA SECRETARIA DE INFRAESTRUCTURA</t>
  </si>
  <si>
    <t>12 Meses</t>
  </si>
  <si>
    <t>PRESTACION DE SERVICIOS PROFESIONALES PARA LA FORMULACION Y PRESENTACION DE PROYECTOS DE INFRAESTRUCTURA</t>
  </si>
  <si>
    <t>PRESTACION DE SERVICIOS PROFESIONALES PARA LA ASESORIA EN EL AREA DE GEOTECNIA EN LA SECRETARIA DE INFRAESTRUCTURA</t>
  </si>
  <si>
    <t xml:space="preserve">PRESTACION DE SERVICIOS PROFESIONALES PARA LA ASESORIA EN EL AREA ESTRUCTURAL EN LA SECRETARIA DE INFRAESTRUCTURA </t>
  </si>
  <si>
    <t>PRESTACION DE SERVICIOS PROFESIONALES PARA APOYAR LA SUPERVISION  Y/O INTERVENTORIA TECNICA Y SEGUIMIENTO DE OBRAS VIALES EN LAS DIFERENTES LOCALIDADES DEL PROGRAMA VIAS PARA LA MOVILIDAD</t>
  </si>
  <si>
    <t>PRESTACION DE SERV PROFESIONALES COMO INGENIERO CIVIL PARA APOYAR LA SUPERVISION DE OBRAS VARIAS PARA EL PROGRAMA ORDENAMIENTO TERRITORIAL EN LAS DIFERENTES LOCALIDADES</t>
  </si>
  <si>
    <t>PRESTACION DE SERVICIOS PROFESIONALES COMO COMUNICADOR SOCIAL DE ACUERDO A SU EXPERIENCIA PARA EL PROGRAMA VIAS PARA LA MOVILIDAD</t>
  </si>
  <si>
    <t>PRESTACION DE SERVICIOS DE APOYO A LA GESTION DENTRO DEL PROGRAMA VIAS PARA LA MOVILIDAD DE LA SECRETARIA DE INFRAESTRUCTURA DISTRITAL</t>
  </si>
  <si>
    <t xml:space="preserve">PRESTACION DE SERVICIOS PROFESIONALES COMO ABOGADO DE ACUERDO A SU EXPERIENCIA EN LA SECRETARIA DE INFRAESTRUCTURA PROGRAMA VIAS PARA LA MOVILIDAD </t>
  </si>
  <si>
    <t>PRESTACION DE SERVICIOS PROFESIONALES COMO INGENIERO CIVIL PARA APOYAR LA SUPERVISION DE OBRAS VIALES EN LAS DIFERENTES LOCALIDADES PROGRAMA VIAS PARA LA MOVILIDAD</t>
  </si>
  <si>
    <t>PRESTACION DE SERV PROFESIONALES COMO ARQUITECTO  PARA APOYAR LA SUPERVISION DE OBRAS VARIAS EN LAS DIFERENTES LOCALIDADES EN DESARROLLO DEL PROGRAMA VIAS PARA LA MOVILIDAD</t>
  </si>
  <si>
    <t xml:space="preserve">PRESTACION DE  SERVICIOS DE APOYO A LA GESTION DE ACUERDO A SU EXPERIENCIA PARA PROGRAMA VIAS PARA LA MOVILIDAD </t>
  </si>
  <si>
    <t xml:space="preserve">PRESTACION DE SERVICIOS DE APOYO A LA GESTION COMO TECNICO EN LA SECRETARIA DE INFRAESTRUCTURA </t>
  </si>
  <si>
    <t>PRESTACION  DE SERVICIOS DE APOYO A LA GESTION EN LA SECRETARIA DE INFRAESTRUCTURA</t>
  </si>
  <si>
    <t>Directa</t>
  </si>
  <si>
    <t xml:space="preserve">SGP </t>
  </si>
  <si>
    <t>dogonzalez@cartagena.gov.co</t>
  </si>
  <si>
    <t xml:space="preserve">Contratar la prestación de servicios profesionales de (2 ) Abogados para el  desarrollo del Proyecto de Inversión "Fortalecimiento al Control Urbano " </t>
  </si>
  <si>
    <t xml:space="preserve">Contratar la prestación de servicios profesionales de (4 ) Arquitectos para el  desarrollo del Proyecto de Inversión "Fortalecimiento al Control Urbano " </t>
  </si>
  <si>
    <t xml:space="preserve">Contratar la prestación de servicios profesionales de (1 ) Contador Público para el  desarrollo del Proyecto de Inversión "Fortalecimiento al Control Urbano " </t>
  </si>
  <si>
    <t xml:space="preserve">Contratar la prestación de servicios profesionales de (1 )Ingeniero Industrial para el  desarrollo del Proyecto de Inversión "Fortalecimiento al Control Urbano " </t>
  </si>
  <si>
    <t xml:space="preserve">Contratar la prestación de servicios profesionales de (1 ) Administrador de Empresas para el  desarrollo del Proyecto de Inversión "Fortalecimiento al Control Urbano " </t>
  </si>
  <si>
    <t xml:space="preserve">Contratar la prestación de servicios profesionales de (2 )Abogados Especialistas para el  desarrollo del Proyecto de Inversión "Fortalecimiento al Control Urbano " </t>
  </si>
  <si>
    <t xml:space="preserve">Contratar la prestación de servicios profesionales de (1 )Ingeniero Civil para el  desarrollo del Proyecto de Inversión "Fortalecimiento al Control Urbano " </t>
  </si>
  <si>
    <t xml:space="preserve">Contratar la prestación de servicios profesionales de (6 ) Arquitectos Especialistas para el  desarrollo del Proyecto de Inversión "Fortalecimiento al Control Urbano " </t>
  </si>
  <si>
    <t xml:space="preserve">Contratar la prestación de servicios de apoyo a la gestión  de (4)  técnicos para el  desarrollo del Proyecto de Inversión "Fortalecimiento al Control Urbano " </t>
  </si>
  <si>
    <t xml:space="preserve">Contratar la prestación de servicios de apoyo a la gestión  de (4)  técnologos  para el  desarrollo del Proyecto de Inversión "Fortalecimiento al Control Urbano " </t>
  </si>
  <si>
    <t>La Secretaria de Planeación Distrital para el desarrollo del Proyecto de Ordenamiento Territorial" en el Distrito de Catagena necesita contratar (3) arquitectos para  la revisíon excepcional del Plan de Ordenamiento Territorial del Distrito de Cartagena</t>
  </si>
  <si>
    <t>La Secretaria de Planeación Distrital para el desarrollo del Proyecto de Ordenamiento Territorial" en el Distrito de Catagena necesita contratar (2) economista para  la revisíon excepcional del Plan de Ordenamiento Territorial del Distrito de Cartagena</t>
  </si>
  <si>
    <t>La Secretaria de Planeación Distrital para el desarrollo del Proyecto de Ordenamiento Territorial" en el Distrito de Catagena necesita contratar (1) sociologo para  la revisíon excepcional del Plan de Ordenamiento Territorial del Distrito de Cartagena</t>
  </si>
  <si>
    <t>La Secretaria de Planeación Distrital para el desarrollo del Proyecto de Ordenamiento Territorial" en el Distrito de Catagena necesita contratar (1)ingeniero forestal para  la revisíon excepcional del Plan de Ordenamiento Territorial del Distrito de Cartagena</t>
  </si>
  <si>
    <t>La Secretaria de Planeación Distrital para el desarrollo del Proyecto de Ordenamiento Territorial" en el Distrito de Catagena necesita contratar (1)geologa para  la revisíon excepcional del Plan de Ordenamiento Territorial del Distrito de Cartagena</t>
  </si>
  <si>
    <t>La Secretaria de Planeación Distrital para el desarrollo del Proyecto de Ordenamiento Territorial" en el Distrito de Catagena necesita contratar (1) arquitecto para  la revisíon excepcional del Plan de Ordenamiento Territorial del Distrito de Cartagena</t>
  </si>
  <si>
    <t>La Secretaria de Planeación Distrital para el desarrollo del Proyecto de Ordenamiento Territorial" en el Distrito de Catagena necesita contratar (2) abogado especialista para  la revisíon excepcional del Plan de Ordenamiento Territorial del Distrito de Cartagena</t>
  </si>
  <si>
    <t>La Secretaria de Planeación Distrital para el desarrollo del Proyecto de Ordenamiento Territorial" en el Distrito de Catagena necesita contratar (1) ingeniero catastral y geodesico para  la revisíon excepcional del Plan de Ordenamiento Territorial del Distrito de Cartagena</t>
  </si>
  <si>
    <t>La Secretaria de Planeación Distrital para el desarrollo del Proyecto de Ordenamiento Territorial" en el Distrito de Catagena necesita contratar (1) ingeniera topografica para  la revisíon excepcional del Plan de Ordenamiento Territorial del Distrito de Cartagena</t>
  </si>
  <si>
    <t>La Secretaria de Planeación Distrital para el desarrollo del Proyecto de Ordenamiento Territorial" en el Distrito de Catagena necesita contratar (1) ingeniera civil para  la revisíon excepcional del Plan de Ordenamiento Territorial del Distrito de Cartagena</t>
  </si>
  <si>
    <t>La Secretaria de Planeación Distrital para el desarrollo del Proyecto de Ordenamiento Territorial" en el Distrito de Catagena necesita contratar (1) comunicador social para  la revisíon excepcional del Plan de Ordenamiento Territorial del Distrito de Cartagena</t>
  </si>
  <si>
    <t>La Secretaria de Planeación Distrital para el desarrollo del Proyecto de Ordenamiento Territorial" en el Distrito de Catagena necesita contratar (1) administradora de empresas para  la revisíon excepcional del Plan de Ordenamiento Territorial del Distrito de Cartagena</t>
  </si>
  <si>
    <t>La Secretaria de Planeación Distrital para el desarrollo del Proyecto de Ordenamiento Territorial" en el Distrito de Catagena necesita contratar (1) abogado para  la revisíon excepcional del Plan de Ordenamiento Territorial del Distrito de Cartagena</t>
  </si>
  <si>
    <t>Convenio</t>
  </si>
  <si>
    <t>MINIMA  CUANTIA</t>
  </si>
  <si>
    <t>CONVENIO</t>
  </si>
  <si>
    <t>CONVENIO INTERADMINISTRATIVO</t>
  </si>
  <si>
    <t>SELECCIÓN ABREVIADA</t>
  </si>
  <si>
    <t> 43231500</t>
  </si>
  <si>
    <t>Aportes Estratificación Distrital</t>
  </si>
  <si>
    <t>43211700 </t>
  </si>
  <si>
    <t>CONCURSO DE MERITOS</t>
  </si>
  <si>
    <t xml:space="preserve">Comprar (8 ) Equipos de computo con licenciamiento para el  fortalecimiento en el desarrollo del Proyecto de Inversión "Fortalecimiento al Control Urbano "   </t>
  </si>
  <si>
    <t>30/05/2015</t>
  </si>
  <si>
    <t>SUMINISTRO DE PAPELERIA</t>
  </si>
  <si>
    <t>MANTENIMIENTO DE EQUIPOS</t>
  </si>
  <si>
    <t xml:space="preserve">IMPRESORAS LASER  TRABAJO MEDIANO </t>
  </si>
  <si>
    <t xml:space="preserve">IMPRESORAS LASER   A COLOR TRABAJO MEDIANO </t>
  </si>
  <si>
    <t>EQUIPOS DE COMPUTACION CON LICENCIAMIENTO</t>
  </si>
  <si>
    <t>DISCO DURO PORTATILES DF 2 TB</t>
  </si>
  <si>
    <t xml:space="preserve"> VIDEO BEAN</t>
  </si>
  <si>
    <t>CORREAS PARA PLOTTER HP-500 DE PARTE C7769-60182</t>
  </si>
  <si>
    <t xml:space="preserve">CORREAS PARA PLOTTER HP C7770-60014 </t>
  </si>
  <si>
    <t>DISCO DURO EXTERNO 2.5 - 3TB</t>
  </si>
  <si>
    <t>DISCO DURO SATA 3.5-5000GB</t>
  </si>
  <si>
    <t>MEMORIAS RAM DDR 2- 2 GB</t>
  </si>
  <si>
    <t>MEMORIAS RAM DDR 3- 4 GB</t>
  </si>
  <si>
    <t>FUENTE DE PODER ATX 750W J&amp;R PSU 003</t>
  </si>
  <si>
    <t xml:space="preserve">FUENTE  THERMALTAKE 430W </t>
  </si>
  <si>
    <t>TECLADOS USB - GENIUS</t>
  </si>
  <si>
    <t>MAUS USB - GENIUS</t>
  </si>
  <si>
    <t>ROUTER INALAMBRICO</t>
  </si>
  <si>
    <t>LIMPIADOR DE CONTACTO CRC (CIRCUITO)</t>
  </si>
  <si>
    <t>LUBRICANTE PENETRANTE CRC ( IMP Y SCANNER)</t>
  </si>
  <si>
    <t>LIMPIADORES DE PANTALLA LCD</t>
  </si>
  <si>
    <t>SILICONA SPRAY</t>
  </si>
  <si>
    <t>31162800 </t>
  </si>
  <si>
    <t>SUMINISTRO DE MATERIALES DE FERRETERIA</t>
  </si>
  <si>
    <t>IMPRESOS Y PUBLICACIONES</t>
  </si>
  <si>
    <t>Impresora Làser multifuncional</t>
  </si>
  <si>
    <t>Videobean pequeño</t>
  </si>
  <si>
    <t>Portátiles de alto desempeño con su licenciamiento</t>
  </si>
  <si>
    <t>TONNER PARA IMPRESORA KYOCERA TK-3122 PARA FS 4200</t>
  </si>
  <si>
    <t>TONNER PARA IMPRESORA FS 9530 KYOCERA TK 712</t>
  </si>
  <si>
    <t>Servicio de heliografía con tinta negra o azul en pliego de papel bond de 75 g.</t>
  </si>
  <si>
    <t>FOTOCOPIAS A COLOR</t>
  </si>
  <si>
    <t>REDUCCIONES</t>
  </si>
  <si>
    <t>AMPLIACIONES</t>
  </si>
  <si>
    <t>kIT DE MANTENIMIENTO PARA KYOCERA 4200      MK-3132</t>
  </si>
  <si>
    <t>KIT DE MANTENIMIENTO PARA KYOCERA 4020      MK-360 </t>
  </si>
  <si>
    <t>FUENTE THERMALTAKE 430W</t>
  </si>
  <si>
    <t>TECLADOS USB</t>
  </si>
  <si>
    <t>MOUSE USB</t>
  </si>
  <si>
    <t>ROUTER INALAMBRICO TpLink  TL WR941ND</t>
  </si>
  <si>
    <t>LIMPIADOR DE CONTACTO CRC(CIRCUITO)</t>
  </si>
  <si>
    <t>LUBRICANTE PENETRANTE CRC(IMP Y SCANERT)</t>
  </si>
  <si>
    <t>SILICONA SPRY</t>
  </si>
  <si>
    <t>DISCO COMPACTO GRABABLE. DE 700 MB. 80 MIN.</t>
  </si>
  <si>
    <t>febrero 2015</t>
  </si>
  <si>
    <t xml:space="preserve">8 meses </t>
  </si>
  <si>
    <t>Subasta Inversa Decreto 1510 de 2013</t>
  </si>
  <si>
    <t>NO REQUIERE</t>
  </si>
  <si>
    <t xml:space="preserve">Secretario General </t>
  </si>
  <si>
    <t>enero 2015</t>
  </si>
  <si>
    <t xml:space="preserve">NO </t>
  </si>
  <si>
    <t>Directora Administrativa de Talento Humano</t>
  </si>
  <si>
    <t>Prestación de servicios profesionales y de apoyo a la gestión  para el cuerpo de Bomberos:  7 apoyo a la gestión y 15 profesionales.</t>
  </si>
  <si>
    <t>SOBRETASA BOMBERIL</t>
  </si>
  <si>
    <t>Prestación de servicios profesionales y de apoyo a la gestión  para la oficina de gestión del riesgo:   20 apoyo a la gestión y 27 profesionales.</t>
  </si>
  <si>
    <t>ICLD/SGP</t>
  </si>
  <si>
    <t>Prestación de servicios profesionales y de apoyo a la gestión  para la carcel Distrital: 20 apoyo a la gestión y  10 profesionales.</t>
  </si>
  <si>
    <t>Prestación de servicios profesionales y de apoyo a la gestión  para el programa  Atención Integral a adolescentes y jóvenes en riesgo de vincularse  a actividades delictivas y en conflicto con la ley penal:   10 apoyo a la gestión y 12 profesionales.</t>
  </si>
  <si>
    <t>Prestación de servicios profesionales y de apoyo a la gestión  para el programa  Cartagena por la convivencia: 8 profesionales y 6 apoyo a la gestión</t>
  </si>
  <si>
    <t>Prestación de servicios profesionales y de apoyo a la gestión  para el programa Fortalecimiento de los grupos  étnicos en el distrito de Cartagena para la incidencia en los escenarios de toma de decisiones:  7 apoyo a la gestión y  11 profesionales.</t>
  </si>
  <si>
    <t>Prestación de servicios profesionales y de apoyo a la gestión  para el programa Fortalecimiento de los mecanismos comunitarios de prevención y reacción a situaciones de riesgo por conductas delictivas en  el distrito de Cartagena de Indias: 15  apoyo a la gestión y 6  profesionales.</t>
  </si>
  <si>
    <t>Prestación de servicios profesionales y de apoyo a la gestión  para el programa Recuperacion de Entornos Urbanos deteriorados y desmantelamiento del crimen en el Distrito de Cartagena: 4 apoyo a la gestión y 1 profesionales.</t>
  </si>
  <si>
    <t>Prestación de servicios profesionales y de apoyo a la gestión  para el programa Fortalecimiento institucional de la secretaría del interior y convivencia ciudadana para la gestión de los temas de seguridad y convivencia en Cartagena:  6 apoyo a la gestión y 5  profesionales.</t>
  </si>
  <si>
    <t>Prestación de servicios profesionales y de apoyo a la gestión  para el programa justicia cercana al ciudadano: 11  apoyo a la gestión y  36 profesionales.</t>
  </si>
  <si>
    <t>Prestación de servicios profesionales y de apoyo a la gestión  para el programa Promoción y Protección de los Derechos Humanos en el Distrito de Cartagena: 1  apoyo a la gestión y   2 profesionales.</t>
  </si>
  <si>
    <t>Prestación de servicios profesionales y de apoyo a la gestión  para el programa Orientación y acompañamiento a  la población en proceso de reintegración social para garantizar su acceso a la oferta de servicios del Estado: 1 apoyo a la gestión y   5 profesionales.</t>
  </si>
  <si>
    <t>Diseño e impresión de cartillas</t>
  </si>
  <si>
    <t>marzo de 2015</t>
  </si>
  <si>
    <t xml:space="preserve">1 mes </t>
  </si>
  <si>
    <t>Promoción Ley Zanahoria
promoción frentes de seguridad
Compañas contra la violencia intrafamiliar y los delitos sexuales</t>
  </si>
  <si>
    <t xml:space="preserve">2 Meses </t>
  </si>
  <si>
    <t>Operativos de seguridad</t>
  </si>
  <si>
    <t xml:space="preserve">7 meses </t>
  </si>
  <si>
    <t>Diplomado de seguimiento y veeduría de gestión de la Plataforma de la Policía Nacional</t>
  </si>
  <si>
    <t>Convenio de Asociación (Decreto 777 de 1992)</t>
  </si>
  <si>
    <t>Roberto Horacio Barrios Martinez 
Secretario del Interior
rhbarrios@cartagena.gov.co</t>
  </si>
  <si>
    <t>Arriendo de Vehiculo</t>
  </si>
  <si>
    <t>Marzo de 2015</t>
  </si>
  <si>
    <t xml:space="preserve">9 meses </t>
  </si>
  <si>
    <t>selección de Mínima Cuantía (Art. 82 Decreto 1510 de 2013)</t>
  </si>
  <si>
    <t>Arriendo Vehiculo 24 horas</t>
  </si>
  <si>
    <t>Marzo de 2016</t>
  </si>
  <si>
    <t xml:space="preserve">10 meses </t>
  </si>
  <si>
    <t>Diseño e impresión de piezas publicitarias ( Flyers-pendones-cuñas radiales)</t>
  </si>
  <si>
    <t>53101602 / 53101604 / 53102516 / 53103101</t>
  </si>
  <si>
    <t>refrigerios</t>
  </si>
  <si>
    <t>campañas de sensibilizacion de la comunidad para la recuperacion de entornos</t>
  </si>
  <si>
    <t>Mayo de 2015</t>
  </si>
  <si>
    <t xml:space="preserve">2 meses </t>
  </si>
  <si>
    <t>equipos de computo</t>
  </si>
  <si>
    <t>Junio de 2015</t>
  </si>
  <si>
    <t>56112102   /   56101703</t>
  </si>
  <si>
    <t>Mobiliarios:sillas y escritorios</t>
  </si>
  <si>
    <t>comparenderas ambientales</t>
  </si>
  <si>
    <t xml:space="preserve">1 Mes </t>
  </si>
  <si>
    <t>Selección de Mínima Cuantía (Art. 82 Decreto 1510 de 2013)</t>
  </si>
  <si>
    <t>servicio de fotocopia</t>
  </si>
  <si>
    <t>Transporte especial   zona insular</t>
  </si>
  <si>
    <t>Julio de 2015</t>
  </si>
  <si>
    <t xml:space="preserve">3 meses </t>
  </si>
  <si>
    <t>Capacitación en fortalecimiento de la convivencia al interior del centro entre la población reclusa</t>
  </si>
  <si>
    <t>Capacitación en artes y oficios que permitan aprovechamiento del tiempo libre</t>
  </si>
  <si>
    <t>Capacitación en el manejo de residuos</t>
  </si>
  <si>
    <t>Capacitación a personal de guardia en seguridad y defensa carcelaria</t>
  </si>
  <si>
    <t>1 mes</t>
  </si>
  <si>
    <t>Capacitación y formación en tics</t>
  </si>
  <si>
    <t>56101515 / 52121505 / 42191810 / 52121509</t>
  </si>
  <si>
    <t>Abril de 2015</t>
  </si>
  <si>
    <t>56101519 / 56112105</t>
  </si>
  <si>
    <t>Compra de sillas y mesas para la carcel de Mujeres</t>
  </si>
  <si>
    <t>Compra de abanicos</t>
  </si>
  <si>
    <t>Suministro de Medicamentos</t>
  </si>
  <si>
    <t>Agosto de 2015</t>
  </si>
  <si>
    <t>Contrato de fumigaciones al centro carcelario de Muejres</t>
  </si>
  <si>
    <t>Cableado estructurado</t>
  </si>
  <si>
    <t xml:space="preserve">2 mes </t>
  </si>
  <si>
    <t>44101501/43211711</t>
  </si>
  <si>
    <t>Fotocopiadora y Scanner</t>
  </si>
  <si>
    <t>72121400 /95121704</t>
  </si>
  <si>
    <t>Compra de lote   y Diseños para la construccion de centro carcelario que permita  Traslado definitivo de la  carcel Distrital</t>
  </si>
  <si>
    <t>Septiembre de 2015</t>
  </si>
  <si>
    <t>Alcalde Mayor de Cartagena</t>
  </si>
  <si>
    <t>Arriendo inmueble  provisional carcel Distrital</t>
  </si>
  <si>
    <t>Febrero de 2015</t>
  </si>
  <si>
    <t>10 Meses</t>
  </si>
  <si>
    <t>Mantenimiento de pabellón B  Carcel de Ternera</t>
  </si>
  <si>
    <t>Suministro de alimentos reclusas carcel Distrital e internos preventivos Carcel de Ternera</t>
  </si>
  <si>
    <t>Enero de 2015</t>
  </si>
  <si>
    <t xml:space="preserve">12 meses </t>
  </si>
  <si>
    <t>93151605 / 84101604</t>
  </si>
  <si>
    <t>Convenio INPEC</t>
  </si>
  <si>
    <t>86101705/86101711</t>
  </si>
  <si>
    <t>Capacitación Bomberos</t>
  </si>
  <si>
    <t>4 mes</t>
  </si>
  <si>
    <t>15121501 / 15111701 / 15101506 / 15101505</t>
  </si>
  <si>
    <t xml:space="preserve">3 mes </t>
  </si>
  <si>
    <t>25172504 / 25172502</t>
  </si>
  <si>
    <t>Equipos de respiración autónoma</t>
  </si>
  <si>
    <t>Diagnóstico y Mantenimiento de maquinaria y equipos Bomberiles</t>
  </si>
  <si>
    <t>mantenimiento de maquinas  del cuerpo de Bomberos</t>
  </si>
  <si>
    <t>Dotación de Implementos deportivos</t>
  </si>
  <si>
    <t>Archivadores</t>
  </si>
  <si>
    <t>lancha extintora para bomberos</t>
  </si>
  <si>
    <t>maquinas extintora de 1000 galones de agua</t>
  </si>
  <si>
    <t>Máquina multiagente</t>
  </si>
  <si>
    <t>53102706  /46181604</t>
  </si>
  <si>
    <t>Equipo de proteccion personal- completos</t>
  </si>
  <si>
    <t>Octubre de 2015</t>
  </si>
  <si>
    <t>95121702 /  72121103</t>
  </si>
  <si>
    <t xml:space="preserve">5 meses </t>
  </si>
  <si>
    <t>Construcción Estación Mamonal</t>
  </si>
  <si>
    <t>5 mes</t>
  </si>
  <si>
    <t>Construcción Muelle acuático Estación El Limbo</t>
  </si>
  <si>
    <t>Seguro de vida para los Bomberos</t>
  </si>
  <si>
    <t>Mantenimiento de aires acondicionados en las tres (03) estaciones de bomberos y acometidas de cableado de internet (18 para aires y 10 para internet)</t>
  </si>
  <si>
    <t xml:space="preserve">8 Mes </t>
  </si>
  <si>
    <t>Dotación de insumos deportivos para los jóvenes</t>
  </si>
  <si>
    <t xml:space="preserve">10 Meses </t>
  </si>
  <si>
    <t>Conformación de clubes deportivos e implementación de encuentros y torneos</t>
  </si>
  <si>
    <t>Convenio para vinculación a programas de educación especial</t>
  </si>
  <si>
    <t>Fortalecimiento de Propuestas o grupos culturales y artisticos</t>
  </si>
  <si>
    <t>Capacitación Civica y conformación de grupos de promotores y vigias de convivencia</t>
  </si>
  <si>
    <t>3 mes</t>
  </si>
  <si>
    <t>Implementación de Estrategia acuerdos y conformación de mesas de paz</t>
  </si>
  <si>
    <t>Capacitación y formación para el Trabajo</t>
  </si>
  <si>
    <t>Atencion integral(Proteccion) de niños y niñas Infractores de la ley penal - Inimputables</t>
  </si>
  <si>
    <t xml:space="preserve">11 meses </t>
  </si>
  <si>
    <t>Convenio para impulsar iniciativas productivas y planes de negocio</t>
  </si>
  <si>
    <t>Apoyo para la Dotacion de las Nuevas Habitaciones de ASOMENORES</t>
  </si>
  <si>
    <t>Estrategias de Prevención del Delito</t>
  </si>
  <si>
    <t>Mayo  de 2015</t>
  </si>
  <si>
    <t>Dotación de Tecnología (alarmas)</t>
  </si>
  <si>
    <t>impresión  5000 manuales de convivencia</t>
  </si>
  <si>
    <t>estrategia de comunicación de cultura ciudadana en  Cartagena</t>
  </si>
  <si>
    <t>Festival de Convivencia   15 jornadas de integración comunitaria  en el distrito 5 en cada localidad</t>
  </si>
  <si>
    <t>Programa Radial en 15 instituciones educativas para fomentar la convivencia Escolar</t>
  </si>
  <si>
    <t>Guias de Convivencias y Cultura Ciudadana</t>
  </si>
  <si>
    <t>Julio  de 2015</t>
  </si>
  <si>
    <t>Diplomado Convivencia y cultura ciudadana</t>
  </si>
  <si>
    <t>Agosto  de 2015</t>
  </si>
  <si>
    <t>Rumba Sana</t>
  </si>
  <si>
    <t>Logistica para casas de justicia movil</t>
  </si>
  <si>
    <t xml:space="preserve">3 Mes </t>
  </si>
  <si>
    <t>Albergue de Prevención y Protección</t>
  </si>
  <si>
    <t>MArzo  de 2015</t>
  </si>
  <si>
    <t>plan de  prevención y protección.</t>
  </si>
  <si>
    <t>Convenio Atencion humanitaria   de urgencia</t>
  </si>
  <si>
    <t>Enero  de 2015</t>
  </si>
  <si>
    <t>Generación de ingresos y apoyo al autosostenimiento a los hogares victimas del conflicto armado</t>
  </si>
  <si>
    <t>Dotacion Inmueble  para el fucionamiento permanente del CAV</t>
  </si>
  <si>
    <t>mayo de 2015</t>
  </si>
  <si>
    <t>Construccion sede propia CAV</t>
  </si>
  <si>
    <t>Arriendo provisional del CAV</t>
  </si>
  <si>
    <t xml:space="preserve">12 Meses </t>
  </si>
  <si>
    <t>Funcionamiento  mesa de participaciónde las victimas</t>
  </si>
  <si>
    <t>Convenio para el fortalecimiento de iniciativas productivas para poblacion en proceso de reintegracion social</t>
  </si>
  <si>
    <t>Convenio para la gestión y desarrollo del servicio social de las personas en proceso de reintegración</t>
  </si>
  <si>
    <t>Marzo  de 2015</t>
  </si>
  <si>
    <t>Convenio para implementar procesos de reconicliación en la ciudad de Cartagena con su adecaudo seguimiento para población en  proceso de reintegración social.</t>
  </si>
  <si>
    <t>Convenio para la Implementación de la Politica Publica de DDHH</t>
  </si>
  <si>
    <t xml:space="preserve">6 meses </t>
  </si>
  <si>
    <t>Convenio para formulación de politica publica de Convivencia y cultura ciudadana</t>
  </si>
  <si>
    <t>sistema de información y documentación  sobre casos de discriminación y racismos en el Distrito.</t>
  </si>
  <si>
    <t>capacitaciona a funcionarios publicos en enfoque diferencial</t>
  </si>
  <si>
    <t>evento academico de  itercambio de experiencia con organizaciones afro</t>
  </si>
  <si>
    <t>Capacitación  para el fortalecimiento Organozacional y legal dirigida a los consejos Afros</t>
  </si>
  <si>
    <t>Apoyo economico a iniciativas  culturales de organizaciones étnicas y de consejos comunitarios</t>
  </si>
  <si>
    <t>Aires acondicionados</t>
  </si>
  <si>
    <t>GPS de alta precisión para la georeferenciación de los predios</t>
  </si>
  <si>
    <t xml:space="preserve">8  meses </t>
  </si>
  <si>
    <t>Kit de Aseo y Kits de Alimentos</t>
  </si>
  <si>
    <t xml:space="preserve">9  meses </t>
  </si>
  <si>
    <t>obras de prevención y mitigación</t>
  </si>
  <si>
    <t>11 mes</t>
  </si>
  <si>
    <t>acciones de respuesta a emergencias</t>
  </si>
  <si>
    <t>ACTUALIZACION PLAN DE GESTION DE RIESGO Y  PLECS</t>
  </si>
  <si>
    <t>simulacros para la gestión del riesgo</t>
  </si>
  <si>
    <t>Logistica para la Priorización Presupuesto Participativo</t>
  </si>
  <si>
    <t>Suministro Papeleria</t>
  </si>
  <si>
    <t>FEBRERO</t>
  </si>
  <si>
    <t>Hasta de Diciembre 2015</t>
  </si>
  <si>
    <t>MATERIALES Y SUMINISTROS TECNOLOGICOS</t>
  </si>
  <si>
    <t>ENERO</t>
  </si>
  <si>
    <t xml:space="preserve">Hasta el 30 de diciembre de 2015y/o agotar existencia </t>
  </si>
  <si>
    <t>COMPRA EQUIPOS TECONOLOGICOS</t>
  </si>
  <si>
    <t>15 DIAS CALENDARIO</t>
  </si>
  <si>
    <t xml:space="preserve">MOBILIARIO PARA 10 PUESTOS </t>
  </si>
  <si>
    <t>30 DIAS CALENDARIO</t>
  </si>
  <si>
    <t>SILLAS ERGONOMICAS PARA PUESTOS DE TRABAJO</t>
  </si>
  <si>
    <t xml:space="preserve">SILLAS FIJAS CON ESPALDAR Y APOYA BRAZOS PARA ATENCION PUBLICO </t>
  </si>
  <si>
    <t>inversion</t>
  </si>
  <si>
    <t>MANTENIMIENTO ESTABILIZADOR DE RED REGULADO</t>
  </si>
  <si>
    <t xml:space="preserve">Hasta el 30 de diciembre de 2015 y/o agotar existencia </t>
  </si>
  <si>
    <t>contribucion por Valorizacion</t>
  </si>
  <si>
    <t>CABLEADO ESTRUCTURADO PARA 10 PUESTOS INCLUYE PUNTO DE RED DOBLE Y PUNTO DE RED ELECTRICO REGULADO</t>
  </si>
  <si>
    <t>12meses</t>
  </si>
  <si>
    <t>DIRECTA</t>
  </si>
  <si>
    <t>9MESES</t>
  </si>
  <si>
    <t>)SERVICIO DE ALQUILER DE VEHICULOS PARA TRANSPORTE</t>
  </si>
  <si>
    <t>12 meses</t>
  </si>
  <si>
    <t>Contratacion por valorizacion</t>
  </si>
  <si>
    <t>Dividendo de Acuacar</t>
  </si>
  <si>
    <t>CONTRATAR LOS SERVICIOS PARA IMPLEMENTAR EL SISTEMA DE GESTIÓN DOCUMENTAL EN EL DEPARTAMENTO ADMINISTRATIVO DE VALORIZACIÓN DISTRITAL</t>
  </si>
  <si>
    <t>6Meses</t>
  </si>
  <si>
    <t>Menor Cuantia</t>
  </si>
  <si>
    <t>Prestacion servicios Profecional y de Apoyo a la Grstion</t>
  </si>
  <si>
    <t>Febrero</t>
  </si>
  <si>
    <t>Licitacion</t>
  </si>
  <si>
    <t>Estudio y Diseño de la Ingenieria de detalle para el sistema de drenaje de la ciudad de Cartagena</t>
  </si>
  <si>
    <t>9 mesex</t>
  </si>
  <si>
    <t>Concurso de Merito</t>
  </si>
  <si>
    <t>recursos Provisionados</t>
  </si>
  <si>
    <t>Construccion de Obras de drenaje Tierra Baja y Puerto Rey.</t>
  </si>
  <si>
    <t>3 meses</t>
  </si>
  <si>
    <t>72141200-72141500</t>
  </si>
  <si>
    <t xml:space="preserve">6 mese </t>
  </si>
  <si>
    <t>Funcionamiento</t>
  </si>
  <si>
    <t>JORGE ENRIQUE GONZÁLEZ MARRUGO - Departamento Administrativo de Transito y Transporte-DATT - www.transitocartagena.gov.co</t>
  </si>
  <si>
    <t xml:space="preserve">No </t>
  </si>
  <si>
    <t xml:space="preserve">No Aplica </t>
  </si>
  <si>
    <t>Inversión</t>
  </si>
  <si>
    <t>Seleccíon Abreviada de Mínima Cuantía</t>
  </si>
  <si>
    <t>Selección Abreviada de Menor Cuantía</t>
  </si>
  <si>
    <t>Licitación</t>
  </si>
  <si>
    <t>Seleccíon Abreviada por Subasta Inversa</t>
  </si>
  <si>
    <t>Selección Abreviada de Minima Cuantía</t>
  </si>
  <si>
    <t>Inversion</t>
  </si>
  <si>
    <t>Convenio de asociacion con persona juridica.</t>
  </si>
  <si>
    <t>Selección Abreviada de Menor Cuantia.</t>
  </si>
  <si>
    <t xml:space="preserve">Remuneracion servicios técnicos. </t>
  </si>
  <si>
    <t>Fortalecimiento control asociado a SITM (transporte masivo)</t>
  </si>
  <si>
    <t>Fortalecimiento institucional y financiero</t>
  </si>
  <si>
    <t>Campaña de educacion vial</t>
  </si>
  <si>
    <t>Reducción de la accidentalidad vial</t>
  </si>
  <si>
    <t>Servicio de seguridad y vigilancia.</t>
  </si>
  <si>
    <t>mantenimiento de aires acondicionados y equipos de comunicación.</t>
  </si>
  <si>
    <t>Suministro de papeleria impresa especial.</t>
  </si>
  <si>
    <t>Servicio de revisión tecnomecánica  y emision de gases para el parque automotor.</t>
  </si>
  <si>
    <t>Suministro de combustible para el parque automotor.</t>
  </si>
  <si>
    <t>Servicio de mensajeria especializada para la entrega de correspondencia.</t>
  </si>
  <si>
    <t>Adquisición de pólizas de seguros  SOAT para el parque automotor.</t>
  </si>
  <si>
    <t>Suministro e instalación de la señalización vertical para el Distrito de Cartagena.</t>
  </si>
  <si>
    <t>Servicio integral de mantenimiento preventivo y correctivo para el parque automotor del DATT.</t>
  </si>
  <si>
    <t>Adecuación de las instalaciones físicas de la sede de Manga.</t>
  </si>
  <si>
    <t>Adquisición de motocarros para la sustitución de los vehículos de tracción animal.</t>
  </si>
  <si>
    <t>Servicio de mantenimiento correctivo y preventivo de los equipos de aire acondicionados.</t>
  </si>
  <si>
    <t>Suministro de papeleria y útiles de oficina.</t>
  </si>
  <si>
    <t>Censo de taxis.</t>
  </si>
  <si>
    <t>Mantenimiento Correctivo y Preventivo de Alcohosensores.</t>
  </si>
  <si>
    <t>Hospedaje y Alimentacion para el personal policial de apoyo al DATT en las fiestas novembrinas.</t>
  </si>
  <si>
    <t>Socializacion de medidas preventivas en la ciudadania en toda la epoca de fin de año en la ciudad de cartagena.</t>
  </si>
  <si>
    <t>Adquisicion  de un (1) vehiculo automotot tipo automovil modelo 2015.</t>
  </si>
  <si>
    <t>Servicio de Vigilancia y aseo.</t>
  </si>
  <si>
    <t>Promocion Turistica de Cartagena.</t>
  </si>
  <si>
    <t>Dotacion de Uniformes personal Operativo</t>
  </si>
  <si>
    <t>Prestación de servicios profesionales</t>
  </si>
  <si>
    <t>ASTRID SAENZ ALVAREZ
Director Fondo de Pensiones
assaenz@cartagena.gov.co</t>
  </si>
  <si>
    <t>Prestación de servicios de apoyo a la gestion</t>
  </si>
  <si>
    <t>contrato de impresos y publicaciones</t>
  </si>
  <si>
    <t>fotocopias</t>
  </si>
  <si>
    <t>compra de mobiliario para oficina</t>
  </si>
  <si>
    <t>2 meses</t>
  </si>
  <si>
    <t>mantenimiento de aire y suministro de equipo</t>
  </si>
  <si>
    <t>estrategia de comunicación para el fondo de pensiones</t>
  </si>
  <si>
    <t>arrendamiento de transporte</t>
  </si>
  <si>
    <t>materiales y suministros de papeleria</t>
  </si>
  <si>
    <t>compra de equipos de computo</t>
  </si>
  <si>
    <t>comunicación y trasnporte</t>
  </si>
  <si>
    <t>Contratar suministro de dotación de equipos de protección personal.</t>
  </si>
  <si>
    <t>MARIYBRIGETTE CALDERON NIÑO mcalderon@cartagena.gov.co</t>
  </si>
  <si>
    <t xml:space="preserve">Contratar la fumigación y el control del medio ambiente y conservación de los documentos </t>
  </si>
  <si>
    <t>Contratar ops para 2015
VER ANEXO 1</t>
  </si>
  <si>
    <t>Obra de remodelacion de edificio antiguo cine la matuna
VER ANEXO 2</t>
  </si>
  <si>
    <t>10  meses</t>
  </si>
  <si>
    <t>SI</t>
  </si>
  <si>
    <t>Aprobadas Vigencias Futuras (Acuerdo 016 05/nov/2014)</t>
  </si>
  <si>
    <t>Contratar programas de gestión documental.</t>
  </si>
  <si>
    <t>3  meses</t>
  </si>
  <si>
    <t>Contratar el empaste de actos y resoluciones.</t>
  </si>
  <si>
    <t>PRESTACION DE SERVICIOS PROFESIONALES (1) ADMINISTRADOR DE EMPRESAS ESP. GESTION GERENCIAL</t>
  </si>
  <si>
    <t>MAYRA MARTINEZ GOMEZ</t>
  </si>
  <si>
    <t>PRESTACION DE SERVICIOS DE APOYO A LA GESTION (1) TECNOLOGO EN RELACIONES INDUSTRIALES</t>
  </si>
  <si>
    <t xml:space="preserve">PRESTACION DE SERVICIOS PROFESIONALES (1) ADMINISTRADOR DE EMPRESAS </t>
  </si>
  <si>
    <t>PRESTACION DE SERVICIOS PROFESIONALES (1) ADMINISTRADOR DE EMPRESAS ESP.EM FINANZAS</t>
  </si>
  <si>
    <t>PRESTACION DE SERVICIOS PROFESIONALES (1) ADMINISTRADOR DE COMERCIO EXTERIOR</t>
  </si>
  <si>
    <t>PRESTACION DE SERVICIOS PROFESIONALES (1) ADMINISTRADOR PUBLICO</t>
  </si>
  <si>
    <t>PRESTACION DE SERVICIOS PROFESIONALES(1) ADMINISTRADOR DE EMPRESAS</t>
  </si>
  <si>
    <t>PRESTACION DE SERVICIOS PROFESIONALES (1) CONTADOR PUBLICO</t>
  </si>
  <si>
    <t>PRESTACION DE SERVICIOS PROFESIONALES ESP. EN GERENCIA PUBLICA</t>
  </si>
  <si>
    <t>PRESTACION DE SERVICOS PROFESIONALES (1) ADMINISTRADOR DE EMPRESAS</t>
  </si>
  <si>
    <t>PROFESIONAL DE SERVICIOS PROFESIONALES(1) INGENIERO INDUSTRIAL ESP. EN GERENCIA DE PROYECTOS</t>
  </si>
  <si>
    <t xml:space="preserve">CONTRATACION DE PRE-AUDITORIAS </t>
  </si>
  <si>
    <t xml:space="preserve"> 2 MESES</t>
  </si>
  <si>
    <t>CONTRATACION AUDITORIA CERTIFICADORA</t>
  </si>
  <si>
    <t>1 MES</t>
  </si>
  <si>
    <t>MENOR CUANTIA</t>
  </si>
  <si>
    <t>CAPACITADOR (NATURAL O JURIDICA)</t>
  </si>
  <si>
    <t>TRANSPORTE</t>
  </si>
  <si>
    <t>LOGISTICA</t>
  </si>
  <si>
    <t>MATERIAL DE APOYO</t>
  </si>
  <si>
    <t>DIFUSION Y APLICACIONES</t>
  </si>
  <si>
    <t>MAYRA GOMEZ</t>
  </si>
  <si>
    <t>SUMINSTRO DE EXTINTORES DE SEGURIDAD</t>
  </si>
  <si>
    <t xml:space="preserve">2 MESES </t>
  </si>
  <si>
    <t>Selección Aberviada</t>
  </si>
  <si>
    <t>No aplica</t>
  </si>
  <si>
    <t>ANGELO DAVILA PESTANA - Direcciòn Administrativa de Apoyo Logìstico - adavilap@cartagena.gov</t>
  </si>
  <si>
    <t>COMPRA DE MUEBLES Y ADECUACIÓN GENERAL DE LA OFICINA DE APOYO LOGÍSTICO</t>
  </si>
  <si>
    <t>MANTENIMIENTO DE CEMENTERIOS</t>
  </si>
  <si>
    <t>REGALIAS</t>
  </si>
  <si>
    <t>OPERADOR LOGISTICO GASTOS ELECTORALES</t>
  </si>
  <si>
    <t>LICITACION</t>
  </si>
  <si>
    <t>OPERADOR LOGISTICO DE PROTOCOLO</t>
  </si>
  <si>
    <t>Selccion Abreviada</t>
  </si>
  <si>
    <t>SUMINISTRO DE MADERAS Y RESTAURACION DE VENTANAS SALON VICENTE</t>
  </si>
  <si>
    <t>COMPRA DE MUEBLES Y ADECUACIÓN GENERAL DE LA OFICINA DE APOYO LOGÍSTICO y correspondencia</t>
  </si>
  <si>
    <t>REMODELACIÓN DE LA PARTE ARTÍSTICA DEL SALON VICENTE</t>
  </si>
  <si>
    <t>INVENTARIO DE BIENES  MUEBLES</t>
  </si>
  <si>
    <t>6 meses</t>
  </si>
  <si>
    <t>Selección Abreviada</t>
  </si>
  <si>
    <t>INVENTARIO DE BIENES INMUEBLES</t>
  </si>
  <si>
    <t>Convenio interadministrativo</t>
  </si>
  <si>
    <t>COMPRA DE ELEMENTOS DE FERRETERIA</t>
  </si>
  <si>
    <t>COMPRA DE ELEMENTOS DE PAPELERIA</t>
  </si>
  <si>
    <t>ARRENDAMIENTOS DE INMUEBLES</t>
  </si>
  <si>
    <t>Contratacion directa</t>
  </si>
  <si>
    <t>PRESTACION DE SERVICIOS DE VIGILANCIA</t>
  </si>
  <si>
    <t>PENDIENTE</t>
  </si>
  <si>
    <t>SUMINISTRO DE COMBUSTIBLE</t>
  </si>
  <si>
    <t>PRESTACION DE SERVICIOS DE ABOGADO</t>
  </si>
  <si>
    <t>5 MESES</t>
  </si>
  <si>
    <t>PRESTACION DE SERVICIOS DE ABOGADO ESPECIALISTA</t>
  </si>
  <si>
    <t>PRESTACION DE SERVICIO CONTADOR PUBLICO</t>
  </si>
  <si>
    <t>PRESTACION DE SERVICIO DE ADMINISTRADOR DE EMPRESA</t>
  </si>
  <si>
    <t>PRESTACION DE SERVICIOS DE TECNICO</t>
  </si>
  <si>
    <t>PRESTACION DE SERVICIO DE TECNICO SERVICIOS GENERALES</t>
  </si>
  <si>
    <t>PRESTACION DE SERVICIOS DE ARQUITECTOS</t>
  </si>
  <si>
    <t xml:space="preserve">PRESTACION DE SERVICIOS DE INGENIERO CIVIL </t>
  </si>
  <si>
    <t>PRESTACION  DE SERVICIOS DE CONDUCTORES</t>
  </si>
  <si>
    <t xml:space="preserve">PRESTACION DE SERVICIOS DE INGENIERO INDUSTRIAL  </t>
  </si>
  <si>
    <t>PRESTACION DE SERVICIOS DE TECNICO AMBIENTAL</t>
  </si>
  <si>
    <t>PRESTACION DE SERVICIOS DE ECONOMISTA</t>
  </si>
  <si>
    <t>PRESTACION DE SERVICIOS DE INGENIERO DE SISTEMA</t>
  </si>
  <si>
    <t>PRESTACION DE SERVICIOS TECNICOS ADMINISTRATIVOS</t>
  </si>
  <si>
    <t>CONTRATO DE TRASLADO DE BODEGAS</t>
  </si>
  <si>
    <t>REMPLAZO DE BOLARDOS PLAZA SAN PEDRO</t>
  </si>
  <si>
    <t>CONTRATO DE SERVICIO DE  TELEPEAJE</t>
  </si>
  <si>
    <t>CONTRATO DE MENSAJERIA</t>
  </si>
  <si>
    <t>CONTRATO DE FOTOCOPIAS</t>
  </si>
  <si>
    <t>ADECUACION Y RESTAURACION  MIGUEL DE CERVANTES</t>
  </si>
  <si>
    <t>DICIEMBRE</t>
  </si>
  <si>
    <t>MARINA CABRERA</t>
  </si>
  <si>
    <t>VESTIDOS COMPARSA (mujeres)</t>
  </si>
  <si>
    <t>JULIO</t>
  </si>
  <si>
    <t>VESTIDOS COMPARSA (Hombres )</t>
  </si>
  <si>
    <t xml:space="preserve">JULIO </t>
  </si>
  <si>
    <t>BEBIDAS HIDRATANTES</t>
  </si>
  <si>
    <t>NOVIEMBRE</t>
  </si>
  <si>
    <t>AGUA EMBOTELLADA</t>
  </si>
  <si>
    <t xml:space="preserve">REFRIGERIOS COMPARSA </t>
  </si>
  <si>
    <t>BANDA PAPAYERA</t>
  </si>
  <si>
    <t>TRANSPORTE INTERNO COMPARSA</t>
  </si>
  <si>
    <t>TRANSPORTE INTERMPAL HIJOS EMPLEADOS</t>
  </si>
  <si>
    <t>JUNIO</t>
  </si>
  <si>
    <t>BAÑOS ECOLOGICOS COMPARSA</t>
  </si>
  <si>
    <t>REFRIGERIOS VACACIONES RECREATIVAS</t>
  </si>
  <si>
    <t>BAÑOS ECOLOGICOS OTROS EVENTOS</t>
  </si>
  <si>
    <t>ALMUERZO NIÑOS HIJOS DE EMPLEADOS</t>
  </si>
  <si>
    <t>ALQUILER EQUIPO DE AMPLIFICACION Y SONIDO</t>
  </si>
  <si>
    <t>ALQUILER TARIMAS PARA EVENTOS</t>
  </si>
  <si>
    <t>DESAYUNOS DIA DE LA MUJER</t>
  </si>
  <si>
    <t>M ARZO</t>
  </si>
  <si>
    <t>TALLERES DE CAPACITACION</t>
  </si>
  <si>
    <t>ALMUERZOS TALLERES DE CAPACITACION</t>
  </si>
  <si>
    <t>GUANTES DE TRABAJO PARA LOS EMPLEADOS EN RIESGO</t>
  </si>
  <si>
    <t>MAYO</t>
  </si>
  <si>
    <t>MASCARILLAS DESECHABLES</t>
  </si>
  <si>
    <t>ELEMENTOS ERGONOMICOS (DESCANSAPIES)</t>
  </si>
  <si>
    <t>CAMARA FOTOGRAFICA</t>
  </si>
  <si>
    <t xml:space="preserve">ALQUILER DE SALON PROGRAMA DE REINDUCCION </t>
  </si>
  <si>
    <t xml:space="preserve">REFRIGERIOS PARA EL PROGRAMA DE REINDUCCION </t>
  </si>
  <si>
    <t>ALQUILER SALON PROGRAMA DE INDUCCION</t>
  </si>
  <si>
    <t xml:space="preserve">REFRIGERIOS PARA TALLERES </t>
  </si>
  <si>
    <t>ALQUILER SALON EVALUACIONES DEL DESEMPEÑO</t>
  </si>
  <si>
    <t>REFRIGERIOS PARA TALLERES DE EVALUACION DEL DESEMPEÑO</t>
  </si>
  <si>
    <t xml:space="preserve">REFRIGERIOS MEJOR EQUIPO DE TRABAJO </t>
  </si>
  <si>
    <t>OCTUBRE</t>
  </si>
  <si>
    <t>REFRIGERIOS MEJOR EMPLEADO POR NIVELES</t>
  </si>
  <si>
    <t xml:space="preserve">INTEGRACION DE EMPLEADOS </t>
  </si>
  <si>
    <t>ESTACIONES  DE CAFÉ PARA CAPACITACION</t>
  </si>
  <si>
    <t xml:space="preserve"> AGUA EMBOTELLADA PARA CAPACITACION</t>
  </si>
  <si>
    <t>PENDONES Y CARTELES</t>
  </si>
  <si>
    <t>CONVENIOS INTERADMINISTRATIVOS (IDER)</t>
  </si>
  <si>
    <t>CONVENIOS INTERADMINISTRATIVOS (COMFENALCO)</t>
  </si>
  <si>
    <t>TIQUETES AEROS OLIMPIADAS DEPORTIVAS NACIONALES</t>
  </si>
  <si>
    <t>HOSPEDAJE OLIMPIADAS DEPORTIVAS NACIONALES</t>
  </si>
  <si>
    <t>HIDRATACION OLIMPIADAS DEPORTIVAS NACIONALES</t>
  </si>
  <si>
    <t>INSCRIPCION FUNCIONARIOS PUBLICOS (DEPORTISTAS) A  OLIMPIADAS DEPORTIVAS NACIONALES</t>
  </si>
  <si>
    <t>TRANSPORTE AEROPUERTO-HOTEL-AEROPUERTO OLIMPIADAS DEPORTIVAS NACIONALES</t>
  </si>
  <si>
    <t>BOTIQUIN PARA FUNCIONARIOS (DEPORTISTAS) OLIMPIADAS DEPORTIVAS NACIONALES</t>
  </si>
  <si>
    <t>CARLOS COROMADO YANCEZ</t>
  </si>
  <si>
    <t>Prestación de servicios profesionales de asesoramiento en asuntos gubernamentales relacionadas con la gestión legal y judicial del espacio público distrital (7 abogados)</t>
  </si>
  <si>
    <t xml:space="preserve">ADELFO DORIA FRANCO adoria@cartagena.gov.co </t>
  </si>
  <si>
    <t>Prestación de servicios de apoyo a la gestión en labores relacionadas con la gestión administrativa del espacio público distrital (6 técnicos/tecnólogos)</t>
  </si>
  <si>
    <t>Prestación de servicios de apoyo a la gestión en labores relacionadas con la protección y recuperación del espacio público distrital (6 técnicos/tecnólogos)</t>
  </si>
  <si>
    <t xml:space="preserve">Arrendamiento de hasta cuatro (4) vehículos tipo camión para transportar los elementos decomisados o aprehendidos por la autoridad competente en las jornadas de control a la ocupación indebida del espacio público </t>
  </si>
  <si>
    <t>Adquisición de cuatro (4) kits de herramientas varias para facilitar las labores del equipo operativo de la dependencia en el marco del proyecto "Plan Estratégico de Recuperación y Protección del Espacio Público"</t>
  </si>
  <si>
    <t>Mínima cuantía</t>
  </si>
  <si>
    <t>Otras fuentes</t>
  </si>
  <si>
    <t>Adquisición de veinte (20) carpas desarmables tipo piramidal para la instalación de puntos de control en desarrollo del proyecto "Plan Estatégico de Recuperación y Protección del Espacio Público"</t>
  </si>
  <si>
    <t>Adquisición de setenta (70) vallas de seguridad o contención en  proyecto "Plan Estatégico de Recuperación y Protección del Espacio Público"</t>
  </si>
  <si>
    <t>Construcción de parque priorizado por el Comité Distrital de Parques en la Localidad Histórica y del Caribe Norte</t>
  </si>
  <si>
    <t>Construcción de parque priorizado por el Comité Distrital de Parques en la Localidad De la Virgen y Turística</t>
  </si>
  <si>
    <t>Construcción de parque priorizado por el Comité Distrital de Parques en la Localidad Industrial y de la Bahía</t>
  </si>
  <si>
    <t>Construcción de Skate Park ubicado en el sector de Chambacú</t>
  </si>
  <si>
    <t>Construcción de parque ubicado en Piedra de Bolívar y Zaragocilla</t>
  </si>
  <si>
    <t>Remodelación del parque del Reloj Floral ubicado en el Pie del Cerro</t>
  </si>
  <si>
    <t>Suministro e instalación de hasta diez (10) casetas o módulos en espacios públicos regulados en el marco del proyecto de Recuperación del Espacio Público y Formalización Económica (Acuerdo 040 de 2006)</t>
  </si>
  <si>
    <t>Amoblamiento Urbano</t>
  </si>
  <si>
    <t>Contratar el servicio de arriendo de vehiculos(7) camioneta 4x4. ·Arriendo" "Zona Libre de Pobreza Exterma ZOLIP"</t>
  </si>
  <si>
    <t>Contratacion de proyecto " constitucion de fondo de Microcreditos de la Alcaldia de Cartagena PNUD</t>
  </si>
  <si>
    <t>mcrotalora03@yahoo.com</t>
  </si>
  <si>
    <t>12 MESES</t>
  </si>
  <si>
    <t>11MESES</t>
  </si>
  <si>
    <t xml:space="preserve">Contratacion para la  prestacion del servicio  de la PPNA del distrito de  Cartagena   vigencia  2014  SEGUNDO Y TERCER NIVEL DE ATENCION  HUC </t>
  </si>
  <si>
    <t xml:space="preserve">Contratacion para la  prestacion del servicio  de la PPNA del distrito de  Cartagena   en MATERNIDAD  SEGURA MATERNIDAD  RAFAEL CALVO </t>
  </si>
  <si>
    <t xml:space="preserve">CONTRATACION DE SUMINISTRO DE MEDICAMENTOS </t>
  </si>
  <si>
    <t>ICLD - SGP</t>
  </si>
  <si>
    <t>Contratacion de una entidad de patologia y paraclinicos para esclarecer la causa de muerte de un evento de interes en salud publica</t>
  </si>
  <si>
    <t xml:space="preserve"> Prestacion de Servicios  Profesionales de 2  Ingeniero de Sistemas con experiencia en manejo de  bases  de  datos </t>
  </si>
  <si>
    <t>Contratacion de 2 Profesionales del sector salud con perfil y experiencia en Auditoría en el Sistema de Calidad de las EPS</t>
  </si>
  <si>
    <t xml:space="preserve">Contratacion de 1  Profesional Universitario area Trabajo Social </t>
  </si>
  <si>
    <t xml:space="preserve">Contratacion de 2 tecnico en sistemas de  informacion </t>
  </si>
  <si>
    <t>CONTRATACION DE 1 ARQUITECTO PARA APOYO Y ASESORIA EN LA VERIFICACION DEL SOGCS DEL DADIS</t>
  </si>
  <si>
    <t xml:space="preserve">11 MESES </t>
  </si>
  <si>
    <t>CONTRATACION DE 1 INGENIERO CIVIL PARA APOYO Y ASESORIA EN LA VERIFICACION DEL SOGCS DEL DADIS</t>
  </si>
  <si>
    <t>CONTRATACION DE 1 BACTERIOLOGO PARA APOYO Y ASESORIA EN LA VERIFICACION DEL SOGCS DEL DADIS</t>
  </si>
  <si>
    <t>CONTRATACION DE 1 INGENIERO BIOMEDICO PARA APOYO Y ASESORIA EN LA VERIFICACION DEL SOGCS DEL DADIS</t>
  </si>
  <si>
    <t>CONTRATACION DE 1 MEDICO PARA APOYO Y ASESORIA EN LA VERIFICACION DEL SOGCS DEL DADIS</t>
  </si>
  <si>
    <t>CONTRATACION DE 1 ODONTOLOGO PARA APOYO Y ASESORIA EN LA VERIFICACION DEL SOGCS DEL DADIS</t>
  </si>
  <si>
    <t>CONTRATACION DE 1 ECONOMISTA PARA APOYO Y ASESORIA EN LA VERIFICACION DEL SOGCS DEL DADIS</t>
  </si>
  <si>
    <t>CONTRATACION DE 1 MEDICO APOYO GESTION PROCESO DE QUEJAS DEL PROYECTO VIGILANCIA Y CONTROL DEL DADIS</t>
  </si>
  <si>
    <t>COLJUEGOS</t>
  </si>
  <si>
    <t>CONTRATACION DE 2 ASESORES JURIDICOS APOYO Y ASESORIA EN LA VERIFICACION DEL SOGCS DEL PROYECTO VIGILANCIA Y CONTROL DEL DADIS</t>
  </si>
  <si>
    <t>CONTRATACION DE 1 TECNOLOGO EN SISTEMAS APOYO-MANEJO BASE DE DATOS REGISTRO UNICO DE PRESTADORES DEL PROYECTO VIGILANCIA Y CONTROL DEL DADIS</t>
  </si>
  <si>
    <t>CONTRATACION DE 1 MENSAJERO DE APOYO A LA GESTION  DEL PROYECTO VIGILANCIA Y CONTROL DEL DADIS</t>
  </si>
  <si>
    <t>CONTRATACION DE 1 TECNOLOGO DE APOYO A LA GESTION  DEL PROYECTO VIGILANCIA Y CONTROL DEL DADIS</t>
  </si>
  <si>
    <t>CONTRATACION PARA PUBLICIDAD POR MEDIOS MASIVOS DE COMUNICACIÓN DE LOS DIFERENTES PROGRAMAS DEL DADIS</t>
  </si>
  <si>
    <t>ICLD-SGP</t>
  </si>
  <si>
    <t xml:space="preserve">CONTRATACION PARA CAPACITACION A PRESTADORES Y FUNCIONARIOS DEL PROYECTO VIGILANCIA Y CONTROL DEL DADIS EN SEGURIDAD DEL PACIENTE </t>
  </si>
  <si>
    <t xml:space="preserve">3 MESES </t>
  </si>
  <si>
    <t>COLJUEGOS E ICLD</t>
  </si>
  <si>
    <t>VEHICULO V Y C</t>
  </si>
  <si>
    <t xml:space="preserve">Contratar Universidad reconocida para que realice DOS ESTUDIOS  DE INVESTIGACION EN TEMAS RELACIONADOS CON  EN VIGILANCIA  Y CONTROL </t>
  </si>
  <si>
    <t>MENOR  CUANTIA</t>
  </si>
  <si>
    <t>PRESTACION DE SERVICIOS PROFESIONALES DE UN (1)CONTADOR PUBLICO A TRAVES DE LA ASESORIA EN EL AREA DE DIRECCION Y PAGADURIA DEL FONDO LOCAL DE SALUD DEL DADIS.</t>
  </si>
  <si>
    <t>12MESES</t>
  </si>
  <si>
    <t>PRESTACION DE SERVICIOS PROFESIONALES DE UN ADMINISTRADOR DE EMPRESAS A TRAVES DE LA ASESORIA EN EL AREA DE PAGADURIA DEL FONDO LOCAL DE SALUD DE LA DIRECCION ADMINISTRATIVA Y FINANCIERA DEL  DADIS.</t>
  </si>
  <si>
    <t>PRESTACION DE SERVICIOS PROFESIONALES DE UN (1) ABOGADO A TRAVES DE LA ASESORIA EN MATERIA JURIDICA EN LA DIRECCION DEL DEPARTAMENTO ADMINISTRATIVO DISTRITAL DE SALUD DADIS.</t>
  </si>
  <si>
    <t>PRESTACION DE SERVICIOS PROFESIONALES DE UN ECONOMISTA A TRAVES DE LA ASESORIA EN LA DIRECCION ADMINISTRATIVA Y FINANCIERA DEL DADIS.</t>
  </si>
  <si>
    <t>PRESTACION DE SERVICIOS PROFESIONALES DE UN CONTADOR PUBLICO  A TRAVES DE LA ASESORIA EN LA DIRECCION ADMINISTRATIVA Y FINANCIERA DEL DADIS.</t>
  </si>
  <si>
    <t>PRESTACION DE LOS SERVICIOS DE APOYO A LA GESTION COMO MENSAJERO PARA EL FORTALECIMIENTO DE LA DIRECCION ADMINISTRATIVA Y FINANCIERA DEL DEPARTAMENTO ADMINISTRATIVO DE SALUD - DADIS</t>
  </si>
  <si>
    <t>Contratacion  Servicios  de Vigilancia Privada</t>
  </si>
  <si>
    <t xml:space="preserve">PRESTACION DE SERVICIOS  DE UN (1 )Profesionales Universitarios en INGENIERIA DE SISTEMAS PARA EL PROCESO DE  BASE DE DATOS  Y FACTURACION </t>
  </si>
  <si>
    <t xml:space="preserve">PRESTACION DE SERVICIOS DE UN TECNICO (1) PARA  APOYO A LA  GESTION EN LA OFICINA ADMINISTRATIVA Y FINANCIERA </t>
  </si>
  <si>
    <t xml:space="preserve">PRESTACION DE SERVICIOS DE UN TECNOLOGO (1) PARA  APOYO A LA  GESTION EN LA OFICINA ADMINISTRATIVA Y FINANCIERA </t>
  </si>
  <si>
    <t xml:space="preserve">VEHICULO FINANCIERA  </t>
  </si>
  <si>
    <t>ICLD+COLJUEGOS</t>
  </si>
  <si>
    <t>CONTRATACION DE 1 PROFESIONAL UNIVERSITARIO ECONOMISTA  PARA EL APOYO Y ASESORIA EN LA EJECUCIÓN DE ACCIONES DE OBLIGATORIO CUMPLIMIENTO EN LA ATENCIÓN EN SALUD A POBLACIÓN CON DISCAPACIDAD</t>
  </si>
  <si>
    <t>01/15/2015</t>
  </si>
  <si>
    <t>CONTRATACION DE 1 PROFESIONAL UNIVERSITARIO DEL AREA SOCIAL PARA APOYO Y ASESORIA EN LA EJECUCIÓN DE ACCIONES DE OBLIGATORIO CUMPLIMIENTO EN LA ATENCIÓN EN SALUD A POBLACIÓN VICTIMA Y DOBLE CONDICIÓN</t>
  </si>
  <si>
    <t>01/15/2016</t>
  </si>
  <si>
    <t>CONTRATACION DE 4  PROFESIONAL UNIVERSITARIO DEL AREA SOCIAL PARA PAPSIVI</t>
  </si>
  <si>
    <t>01/15/2017</t>
  </si>
  <si>
    <t>CONTRATACION PARA EL SUMINISTRO DE 100 SILLAS DE RUEDAS  DEL PROYECTO GARANTÍA DE LOS DEBERES Y DERECHOS EN SALUD A LOS GRUPOS POBLACIONALES ESPECIALES DEL DISTRITO DE CARTAGENA.</t>
  </si>
  <si>
    <t>CONTRATACION DE UN VEHICULO PARA ATENCION AL USUARIO</t>
  </si>
  <si>
    <t xml:space="preserve">CONTRATACION DE 2 PROFESIONALES UNIVERSITARIOS PARA EL MANEJO DE PQR DEL DADIS </t>
  </si>
  <si>
    <t>01/15/2018</t>
  </si>
  <si>
    <t>PRESTACION DE SERVICIOS PROFESIONALES A TRAVES DE LA ASESORIA EN MATERIA JURIDICA 2 ABOGADOS ESPECIALIZADOS EN LA UNIDAD INTERNA DE CONTRATACION DEL DEPARTAMENTO ADMINISTRATIVO DISTRITAL DE SALUD DADIS.</t>
  </si>
  <si>
    <t>PRESTACION DE SERVICIOS DE 1  TECNOLOGO PARA EL APOYO A LA GESTION PARA EL FORTALECIMIENTO DEL DEPARTAMENTO ADMINISTRATIVO DE SALUD - DADIS</t>
  </si>
  <si>
    <t>PRESTACION DE LOS SERVICIOS UN (1)  PROFESIONAL EN EL AREA FINANCIERA PARA  ASESORIA EN LA SUBDIREECION DEL DADIS</t>
  </si>
  <si>
    <t>Construcccion de las oficinas de salud Publica  en  Fatima</t>
  </si>
  <si>
    <t>ICLD-COLJUEGOS</t>
  </si>
  <si>
    <t>Contratación como apoyo a la gestion de 1 Mensajero Para las diferentes dependencias del DADIS</t>
  </si>
  <si>
    <t xml:space="preserve">CONTRATACION DE UNA EMPRESA PARA  LA GESTION DOCUMENTAL DEL DADIS </t>
  </si>
  <si>
    <t>MINIMA</t>
  </si>
  <si>
    <t>Arriendo instalaciones para el funcionamiento de Salud Pública</t>
  </si>
  <si>
    <t>VEHICULO DIRECCION</t>
  </si>
  <si>
    <t xml:space="preserve">CONTRATACION DE 1 ARQUITECTO PARA SEGUIMIENTO A LAS OBRAS DE INFRAESTRUCTURA  DE LA RED PUBLICA  HOSPITALARIA  </t>
  </si>
  <si>
    <t xml:space="preserve">CONTRATACION DE 1 ABOGADO  ESPECIALIZADO PARA APOYO A LA  GESTION DE LA DIRECCION   </t>
  </si>
  <si>
    <t xml:space="preserve">PRESTACION DE SERVICIOS DE UN (1 ) INGENIERO INDUSTRIAL PARA  ASESORIA A LA  DIRECCION DEL DADIS </t>
  </si>
  <si>
    <t xml:space="preserve">PRESTACION DE SERVICIOS DE UN (1)TECNOLOGO  PARA ADMINISTRACION DE PAGINA  WEB </t>
  </si>
  <si>
    <t>PRESTACION DE SERVICIOS DE DOS (2) TECNOLOGOS  PARA MANTENIMIENTO DE EQUIPOS DE COMPUTO</t>
  </si>
  <si>
    <t>Contratacion de recurso humano Ingeniero de Sistemas (Soporte Software)</t>
  </si>
  <si>
    <t xml:space="preserve">Contratacion de recurso humano Ingeniero Para apoyo a la gestion en  sistema de informacion </t>
  </si>
  <si>
    <t>Prestar servicios de arrendamiento de la infraestructura tecnologica e informatica y de comunicaciones para el DADIS(hosting e internet)</t>
  </si>
  <si>
    <t>10 MES</t>
  </si>
  <si>
    <t>Contratación de personal Un (1) profesional de enfermería para Seguimiento al cumplimiento de ambientes  libres de humo en 100 instituciones educativas y empresas priorizadas.</t>
  </si>
  <si>
    <t>Estimular el uso de la  bicicleta caminatas saludables y Promociónar  la actividad física y practicas de disciplinas  deportivas  en diferentes  barrios de la  ciudad para  la desistimulacion del consumo de tabaco y alcohol en redes y grupos comunitarios.</t>
  </si>
  <si>
    <t>1O MESES</t>
  </si>
  <si>
    <t>Realizacion de la feria de la salud para la promocion de habitos saludables en la comunidad general con enfasis en promocion de consumo de frutas . Verduras y promocion de la actividad fisica</t>
  </si>
  <si>
    <t>SGP-ICLD</t>
  </si>
  <si>
    <t xml:space="preserve">Contratación de personal un (1) Médico con especialidad  certificada en oncohematologia pediatrica  para  realizar asesoria y  capacitaciòn a los profesionales de la salud   sobre los criterios de sospecha y diagnóstico de leucemias y linfomas pediátricos y atencion integral  a estas patologias. </t>
  </si>
  <si>
    <t>Capacitacion en tecnica de Citologia vaginal para mejorar la deteccion temprana de ca de cervix</t>
  </si>
  <si>
    <t>3 MESES</t>
  </si>
  <si>
    <t>85111500 - 85111600 - 85111700</t>
  </si>
  <si>
    <t>implementación de la estrategia Atención Primaria en Salud-APS</t>
  </si>
  <si>
    <t xml:space="preserve">Contratación de Seis (6) profesionales en enfermería con formacion y experiencia demostrada en Atencion integral en la Infancia </t>
  </si>
  <si>
    <t>Contratacion de un  (1) tecnico en sistemas con experiencia en salud infantil por 11 meses.</t>
  </si>
  <si>
    <t>Contratación de un (1) fisioterapeuta  el fortalecimiento de las salas ERA  y abordaje comunitario</t>
  </si>
  <si>
    <t>Contratacion de un (1) Psicologo(a) que demuestre experiencia en la atencion integral de la infancia.</t>
  </si>
  <si>
    <t>Convenio para el fortalecimiento de las unidades AIEPI y 30 redes comunitarias  de actores sociales.</t>
  </si>
  <si>
    <t>43211507 - 43210000 - 43211507  - 431910000</t>
  </si>
  <si>
    <t>COMPRA DE EQUIPOS DE COMPUTO Y VIDEO BEAN</t>
  </si>
  <si>
    <t>VEHICULO AIEPI</t>
  </si>
  <si>
    <t>8 MESES</t>
  </si>
  <si>
    <t>FORTALECIMIENTO DE LA INVESTIGACION EN SALUD INFANTIL</t>
  </si>
  <si>
    <t>Contratar 2 Auxiliares de Enfermeria y /o Auxiliares en Salud Publica para salud  Visual en el marco de la estrategia APS en el  Colegio</t>
  </si>
  <si>
    <t>Contratar 2 Auxiliares de Enfermeria y /o Auxiliares en Salud Publica para salud  Auditiva en el marco de la estrategia APS en el  Colegio</t>
  </si>
  <si>
    <t>Contratar 3 Higienistas Orales en Salud Publica para salud  Auditiva en el marco de la estrategia APS en el  Colegio</t>
  </si>
  <si>
    <t>VEHICULO CARTAGENA SALUDABLE</t>
  </si>
  <si>
    <t>49101700-49181500</t>
  </si>
  <si>
    <t>Adquisicion de insumos y materiales para el desarrollo de actividades ludicas recreativas en la estrategia APS "ahora si salud en el colegio"</t>
  </si>
  <si>
    <t xml:space="preserve">ADQUISICION DE KITS ODONTOLOGICOS </t>
  </si>
  <si>
    <t>Contratacion de  (1)uno técnico en sistemas y/o administradores con  medio de transporte- para la recolección  RIPS en las  UPGD  y manejo de bases de datos SIVIGILA.</t>
  </si>
  <si>
    <t>10MESES</t>
  </si>
  <si>
    <t>SGP-TRANS</t>
  </si>
  <si>
    <t>Contratacion de  (1) medico   Epidemiólogo para fortalecer los componentes del programa de vigilancia en salud publica con experiencia certificada en VSP.</t>
  </si>
  <si>
    <t>contratacion de una(1) enfermera epidemiologa para el fortalecimiento de la vigilancia en carcel- Inpec.</t>
  </si>
  <si>
    <t>Adquisición de plaguicidas adulticidas para control químico de vectores.</t>
  </si>
  <si>
    <t xml:space="preserve">ACCIONES DE PROMOCION Y PREVENCION Y CONTROL DE LA ETV CON ENFASIS EN EL CONTROL LARVARIO </t>
  </si>
  <si>
    <t>Aplicación de medidas de control larvario fisico mecanicas con participacion comunitaria (AHORA SI EN MI BARRIO NO ENTRA EL DENGUE)</t>
  </si>
  <si>
    <t xml:space="preserve">Adquisicion de una camioneta TIPO  CAMPERO </t>
  </si>
  <si>
    <t>SELECCIÓN INVERSA</t>
  </si>
  <si>
    <t>Contratación de personal veinte (20) auxiliares para control de vectores).</t>
  </si>
  <si>
    <t>Compra de insumos y elementos entomologicos(trampas entomologicas)</t>
  </si>
  <si>
    <t>TN</t>
  </si>
  <si>
    <t>Caracterización entomológica en área rural e insular</t>
  </si>
  <si>
    <t>Estudio de factores de riesgo y medicion de la efectividad  de los insumos criticos utilizados en salud publica( estudio de suceptibilidad y resistencia al insecticida de uso en salud publica).</t>
  </si>
  <si>
    <t>Contratación de personal DOS (02)MEDICOS  VETERINARIOS para apoyo en actividades del programa de zoonosis</t>
  </si>
  <si>
    <t>Contratación de personal SEIS (06) Auxiliares para apoyo en actividades del programa de Vacunacion canina  y felina</t>
  </si>
  <si>
    <t>7 MESES</t>
  </si>
  <si>
    <t>Contratación de personal SEIS (06) técnicos para apoyo en actividades del programa de Vacunacion canina  y felina</t>
  </si>
  <si>
    <t>Contratación de personal (dos (2) auxiliares administrativos.</t>
  </si>
  <si>
    <t>Realizar Censo y estudio de caracterización de la población canina y felina de Cartagena.</t>
  </si>
  <si>
    <t xml:space="preserve">Compra de JERINGAS  Y AGUJAS </t>
  </si>
  <si>
    <t>Compra de rodenticida (granulado y parafinado) y materiales de aplicación</t>
  </si>
  <si>
    <t>78181701-15121520</t>
  </si>
  <si>
    <t>Adquisicion de Combustibles y lubricantes para vehiculos y maquinas aplicadoras de plaguicidas</t>
  </si>
  <si>
    <t>VEHICULO AMBIENTE TIPO VANS</t>
  </si>
  <si>
    <t>Arriendo de bodega para almacenamiento de plaguicidas</t>
  </si>
  <si>
    <t>Adquisicion de Un(1) sonometro para la medicion de intensidad de niveles de ruido de nivel sanitario.</t>
  </si>
  <si>
    <t>Mantenimieto preventivo y correctivo de un vehiculo dos maquinas fumigadoras y tres  motomochilas</t>
  </si>
  <si>
    <t>Contratación de personal Dos (2) técnicos en el área de la salud para  acciones de IVC residuos  peligrosos</t>
  </si>
  <si>
    <t>REALIZACION DE UN FORO EN AMBIENTE EN SALUD Y CAMBIO CLIMATICO</t>
  </si>
  <si>
    <t>Contratacion de un estudio para determinar condiciones y calidad de agua para uso humano en area corrigemental sin tratamiento.</t>
  </si>
  <si>
    <t>Adquisicion de un vehiculo tipo motocicleta para la toma de muestras de agua potable.</t>
  </si>
  <si>
    <t>Adquisicion de dos (2) equipos Medidor Digital de Cloro Residual portátil Y DOS (2)Potenciómetro Digital portátil (Medidor pH)</t>
  </si>
  <si>
    <t>Adquisicion de Insumos requeridos para el desarrollo de IVC  agua</t>
  </si>
  <si>
    <t>Contratación de personal DOS (2) Ingenieros sanitario ambientales o quimicos para fortalecer las acciones de ETV.</t>
  </si>
  <si>
    <t xml:space="preserve">Contratación de  un (1) profesional en biologia para apoyo   a la METODOLOGIA  COMBI </t>
  </si>
  <si>
    <t xml:space="preserve">Contratación de  un (1) ingenieros ambientales o sanitarios  para apoyo   a la METODOLOGIA  COMBI </t>
  </si>
  <si>
    <t xml:space="preserve">Contratación de  un (1)Trabajador social para apoyo   a la METODOLOGIA  COMBI </t>
  </si>
  <si>
    <t>Contratación de  UN (1)Profesional de la salud   Y un (1) medico especialista en auditoria para el fortalecimiento de letalidad por ETV</t>
  </si>
  <si>
    <t>Contratación de  UN (1)Profesional entomologo para el fortalecimiento de METODOLOGIA combi</t>
  </si>
  <si>
    <t>Desarrollo de una estrategia entorno saludables para promocion de la salud y  prevencion de  ETV en los componentes escolares o viviendas del distrito</t>
  </si>
  <si>
    <t>Desarrollo de un Plan integrado de investigacion y control de focos asociados con el domicilio de leishmaniasis visceral y cutanea</t>
  </si>
  <si>
    <t xml:space="preserve"> Contratación de un (1) vehículo tipo camioneta para montar una maquina fumigadora pesada para aplicación de plaguicida.</t>
  </si>
  <si>
    <t xml:space="preserve">Contratación por 11 meses de personal (cuatro (4) técnicos control de calidad y/o producción) con experiencia en acciones de inspección y vigilancia en alimentos para fortalecimiento de acciones IVC </t>
  </si>
  <si>
    <t xml:space="preserve">SGP- ALIMENTOS </t>
  </si>
  <si>
    <t>Contratacion por 3 meses de 7 tecnicos para intervenir expendios y vehiculos de carnes para consumo humano en el Distrito de Cartagena.</t>
  </si>
  <si>
    <t>Contratacion por 11 meses de un (1) ingeniero de alimentos para el fortalecimiento de las acciones de IVC-IEC del Programa.</t>
  </si>
  <si>
    <t>Contratacion por 3 meses de un (1) técnico para fortalecer sistema de información de las acciones de IVC en carnes.</t>
  </si>
  <si>
    <t>Contratación por 11 meses de  un (1) técnico  para fortalecimiento de sistema de información del programa</t>
  </si>
  <si>
    <t>VEHICULO VAN ALIMENTOS</t>
  </si>
  <si>
    <t>SGP-MEDICAMENTOS</t>
  </si>
  <si>
    <t>Contratación de personal (un (1) abogado con experiencia)  para procesos sancionatorios por infracciones a las normas sanitarias de los productos de uso y consumo humano</t>
  </si>
  <si>
    <t>42182201-41112301</t>
  </si>
  <si>
    <t>Adqusicion de equipos para fortalecer las acciones de IVC sanitario a productos de uso y consumo humano</t>
  </si>
  <si>
    <t xml:space="preserve">Contratación de entidad para transporte de medicamentos de segunda linea para manejo de casos con TB farmacorresistente. </t>
  </si>
  <si>
    <t>Compra de insumos para las acciones de la vigilancia de la farmacorresistencia y cultivos en pacientes previamente tratado.</t>
  </si>
  <si>
    <t>Realizar dos estrategias de Movilización Social dentro del marco de la conmemoración del Dia mundial de la lucha contra la Tuberculosis.</t>
  </si>
  <si>
    <t xml:space="preserve">Realización de (4) Cuatro talleres de capacitación a profesionales y personal del area de la salud en lineamiento en el abordaje y generalidades de la Tuberculosis y la Lepra </t>
  </si>
  <si>
    <t xml:space="preserve">Contratación de Un Dermatologo que  apoye la gestion del programa y asesore tecnicamentea las IPS en las decisiones y manejos clinicos de casos.  </t>
  </si>
  <si>
    <t>Contratar un profesional de enfermería para brindar Asistencias tecnicas y asesorias en lineamientos programaticos y acompañamiento a las IPS de atención de pacientes con  Lepra red publica y privadas.</t>
  </si>
  <si>
    <t>IEC</t>
  </si>
  <si>
    <t>Elaboración y reproducción de material educativo y publicitario sobre la prevención y control de la Tuberculosis.</t>
  </si>
  <si>
    <t xml:space="preserve">Contratación de personal  3 nutricionistas-Dietistas y 2 auxiliares de enfermeria para realización de actividades comunitarias e institucionales.  </t>
  </si>
  <si>
    <t>Contratación de personal (1)profesional en nutrición y dietética para apoyo en IAMI comunitario e institucional.</t>
  </si>
  <si>
    <t>Organización de campaña de lactancia materna para el mes de la lactancia materna</t>
  </si>
  <si>
    <t>41111508-41111614</t>
  </si>
  <si>
    <t>Compra de materiales insumos para el programa de nutricion (PESOS Y TALLIMETROS)</t>
  </si>
  <si>
    <t>Capacitacion a 120 profesionales de la salud que trabaje en EPS-IPS IAMI Integral ( 3 dias )</t>
  </si>
  <si>
    <t>Contratacion de dos nutricionistas estrategia  aps en el colegio</t>
  </si>
  <si>
    <t>Contratación de un médico ginecobstetra para brindar asesoría al programa de salud sexual y reproductiva en la lìnea de acción prevención de la mortalidad materna y morbilidad materna extrema.</t>
  </si>
  <si>
    <t>CONTRATACION DE UN MEDICO PARA SALUD MATERNA</t>
  </si>
  <si>
    <t>Contratación de un (1) mèdico para el fortalecimiento  a las aciones del programa de salud sexual y reproductiva en todas sus estrategias.</t>
  </si>
  <si>
    <t>Contrataciòn de dos (2) tècnicos en salud  (Auxiliar de enfermerìa) para apoyo a las actividades y acciones del programa de salud sexual y reproductiva en todas sus lìneas estratègicas.</t>
  </si>
  <si>
    <t>VEHICULO SSR</t>
  </si>
  <si>
    <t>Contratación de un médico para apoyo y fortalecimiento del programa de salud sexual y reproductiva linea de prevención de enfermedades de transmision sexual VIH/SIDA.</t>
  </si>
  <si>
    <t>Compra de insumos para fortalecimiento de las acciones de detección precoz de VIH/SIDA y promociòn de la APV.PRUEBAS DE VIH</t>
  </si>
  <si>
    <t>1 MESES</t>
  </si>
  <si>
    <t>Contratación de DOS Psicologo(2) para apoyo y fortalecimiento del programa salud sexual y reproductiva en la línea de ampliación de servicios amigables Y APS EN EL COLEGIO</t>
  </si>
  <si>
    <t>53131622 - 60121605</t>
  </si>
  <si>
    <t>Compra de  condones masculinos y (6) modelos anatomicos para promoción del uso adecuado del condón y distribución gratuita en actividades comunitarias e institucionales.</t>
  </si>
  <si>
    <t>Contratación de un(1) psicologo(a) para apoyo y fortalecimiento del programa salud sexual y reproductiva en la línea de la prevención de la violencia de género y sexual.</t>
  </si>
  <si>
    <t>Contratación de  una enfermera (1)  para apoyo y fortalecimiento del programa salud sexual y reproductiva en la línea de la prevención de la violencia de género y sexual.</t>
  </si>
  <si>
    <t>48111100-53131622</t>
  </si>
  <si>
    <t xml:space="preserve">compra Dispensadores  de condones </t>
  </si>
  <si>
    <t>Contratación de puestas en escenas de situaciones de Salud Sexual y Reproductiva como herramienta de educación en salud Sexual y reproductiva- Violencias de Género</t>
  </si>
  <si>
    <t>Contratación de personal  un (1)  profesional de enfermeria para realizar  actividades de control y  distribución de biológicos a las IPS  y equipo extramural.</t>
  </si>
  <si>
    <t>Contrataciòn de personal:  un (1)  tecnico administrativo con conocimiento y experiencia en PAI para manejo y actualizacion de kardex  de los biologicos e insumos del PAI.</t>
  </si>
  <si>
    <t xml:space="preserve">Contratacion  de servicio de monitoreo de temperatura por internet de los equipos de la red de frío que contengan vacunas.
</t>
  </si>
  <si>
    <t>Contratar el servicio de transporte climatizado tipo furgón para el traslado de biológicos.</t>
  </si>
  <si>
    <t>Contratar el suministro de combustible para planta electrica  que brinda energìa a los equipos de red de frìo del Programa Ampliado de Inmunizaciones.</t>
  </si>
  <si>
    <t>Contratacion de un(1) profesional para  fortalecer acciones de seguimiento a  enfermedades inmunoprevenibles y ESAVI</t>
  </si>
  <si>
    <t>Contratación de DOS (2) digitadores auxiliares de enfermeria para realizar gestión con directores de CDI para actualizar el  esquema vacunal en el Sistema de Información nominal del PAI de las niñas y niños usuarios.</t>
  </si>
  <si>
    <t>Contratación de dos (2) profesionales de la salud   para el fortalecimiento de las acciones de Vigilancia y control de Riesgo laborales- en el Distrito de Cartagena</t>
  </si>
  <si>
    <t>Contratación de personal un (1) profesional diseñador grafico para diseño e implementación de estrategias IEC)</t>
  </si>
  <si>
    <t>Contratación de personal (un (1) abogado con experiencia)  para fortelecimiento de los procesos de gestión de la Dirección de Salud Pública.</t>
  </si>
  <si>
    <t>Contratación de personal un (1) técnicos (fotografo ) para apoyo en acciones de IEC</t>
  </si>
  <si>
    <t>Contratación de personal un (1) técnicos (camarógrafo ) para apoyo en acciones de IEC</t>
  </si>
  <si>
    <t>Contratacion de un mensajero con moto para apoyo a los programas de salud publica</t>
  </si>
  <si>
    <t>Contratacion de un profesional de enfermera epidemiologa salubrista para el fortalecimiento del sistema de informacion en SP.</t>
  </si>
  <si>
    <t>Contratacion de un (1) profesional especializado como Asesor de la Direccion Operativa de Salud Publica del DADIS.</t>
  </si>
  <si>
    <t xml:space="preserve">VEHICULO  GESTION DEL PLAN </t>
  </si>
  <si>
    <t>Contratacion de transporte maritimo para la ejecucion de las actividades de SP en la zona insular</t>
  </si>
  <si>
    <t>Realizacion de reuniones de analisis y evaluacion de la gestion de salud publica</t>
  </si>
  <si>
    <t>53102516 - 53100000</t>
  </si>
  <si>
    <t>COMPRA DE ELEMENTOS DE PROTECCION PARA LOS PROFESIONALES</t>
  </si>
  <si>
    <t>CONTRATACION DE TRES (3) ENFERMERAS APS</t>
  </si>
  <si>
    <t>Formar Agentes Multiplicadores de Salud Mental para la promoción de la salud mental y la convivencia social.</t>
  </si>
  <si>
    <t>3MESES</t>
  </si>
  <si>
    <t xml:space="preserve">SGP SALUD </t>
  </si>
  <si>
    <t>SGP-SGP SALUD</t>
  </si>
  <si>
    <t>contratación de un (1) psicólogo para fortalecer la atención integral a población victima del conflicto armado</t>
  </si>
  <si>
    <t>CONTRATACION DE 5 MEDICOS  PARA EL CENTRO REGULADOR DE URGENCIAS Y EMERGENCIAS</t>
  </si>
  <si>
    <t>CONTRATACION DE 1 ENFERMERO  PARA EL CENTRO REGULADOR DE URGENCIAS Y EMERGENCIAS</t>
  </si>
  <si>
    <t>CONTRATACION DE 5 RADIO OPERADORES AUXILIARES DE ENFERMERIA - TECNOLOGOS EN APH TENICOS EN COMUNICACIÓN PARA EL CENTRO REGULADOR DE URGENCIAS Y EMERGENCIAS</t>
  </si>
  <si>
    <t>CONTRATACION DE 5 TECNICOS O TECNOLOGOS  PARA EL CENTRO REGULADOR DE URGENCIAS Y EMERGENCIAS</t>
  </si>
  <si>
    <t>CONTRATACION DE 5 PSICOLOGOS  PARA EL CENTRO REGULADOR DE URGENCIAS Y EMERGENCIAS</t>
  </si>
  <si>
    <t>CONTRATACION DE 1 PSIQUIATRA  PARA EL CENTRO REGULADOR DE URGENCIAS Y EMERGENCIAS</t>
  </si>
  <si>
    <t>CONTRATACION DE 1 MEDICO FORENSE  PARA EL CENTRO REGULADOR DE URGENCIAS Y EMERGENCIAS</t>
  </si>
  <si>
    <t>CONTRATACION MANTENIMIENTO DE EQUIPOS ALQUILER DE ESPACIO REPETIDORA</t>
  </si>
  <si>
    <t>56101504-47121702</t>
  </si>
  <si>
    <t>78181701-</t>
  </si>
  <si>
    <t xml:space="preserve">MINIMA CUANTIA </t>
  </si>
  <si>
    <t xml:space="preserve">COMPRA  DE AMBULANCIA ACUATICA </t>
  </si>
  <si>
    <t xml:space="preserve">1 MES </t>
  </si>
  <si>
    <t>SELECCCION ABREVIADA</t>
  </si>
  <si>
    <t>Contratación como apoyo a la gestion de 2 Mensajeros</t>
  </si>
  <si>
    <t>MAURICIO GUILLERMO BETACOURT CARDONA
Alcalde Local Localidad Histórica y del Caribe Norte
maubec@hotmail.com</t>
  </si>
  <si>
    <t>Transporte maritimo para realizar actividades De labor social en la localidad 1 ( CONTRATACION DE UNA LANCHA</t>
  </si>
  <si>
    <t>Apoyo logisticos  Tecnica   (4) de apoyo a la gestion</t>
  </si>
  <si>
    <t>PRESTACION DE SERVICIO  PROFESIONALES ESPECIALISTAS (6)</t>
  </si>
  <si>
    <t>CONTRATACION DE PROFESIONALES (4) CUATRO</t>
  </si>
  <si>
    <t>Servicio de arriendo de vehículos dos (2)</t>
  </si>
  <si>
    <t>11meses</t>
  </si>
  <si>
    <t>FORO EDUCACION SUPERIOR</t>
  </si>
  <si>
    <t>SELECCIÓN ABREVIADA MENOR CUANTIA</t>
  </si>
  <si>
    <t>CLARA INES SAGRE HERNANDEZ - Secretarìa de Educaciòn - www.sedcartagena.gov.co</t>
  </si>
  <si>
    <t>PUBLICIDAD DE RADIO Y PRENSA PARA EDUCACION SUPERIOR</t>
  </si>
  <si>
    <t>CONTRATACIÓN DIRECTA</t>
  </si>
  <si>
    <t>CONVENIOS FONDO EDUCATIVO BICENTENARIO - CONVENIOS</t>
  </si>
  <si>
    <t>ICLD (ICA 3%)</t>
  </si>
  <si>
    <t>41100000-41120000-41121600-41121700-41121800-41122400</t>
  </si>
  <si>
    <t>LICITACIÓN</t>
  </si>
  <si>
    <t>86000000-86121500-43190000</t>
  </si>
  <si>
    <t>Canasta Radio Escolar( una por Institución)- Dispositivos de comunicaciones y accesorios.</t>
  </si>
  <si>
    <t>60100000-60141000-60141001</t>
  </si>
  <si>
    <t>56121000-56121015-56121005</t>
  </si>
  <si>
    <t xml:space="preserve">SUBASTA </t>
  </si>
  <si>
    <t>Butacas para Laboratorios (45 por Institución; 59 I.E.)</t>
  </si>
  <si>
    <t xml:space="preserve">DOTACION MOBILIARIO ESCOLAR </t>
  </si>
  <si>
    <t>60102300-60102100-60101704-60101705-60101706-60101707-60102500</t>
  </si>
  <si>
    <t>Vitrina Pedagógica  - Fortalecimiento de la Biblioteca Escolar</t>
  </si>
  <si>
    <t>86000000-86121500-86121504</t>
  </si>
  <si>
    <t>Resignificación De Los Proyectos Educativos Institucionales – PEI.</t>
  </si>
  <si>
    <t>Asistencia Técnica Para  El Fortalecimiento De La Gestión Escolar En  Las  IEO</t>
  </si>
  <si>
    <t>86121501-86121504</t>
  </si>
  <si>
    <t xml:space="preserve">Fortalecimiento del Preescolar y su articulación con la básica primaria </t>
  </si>
  <si>
    <t>86121500-86132001</t>
  </si>
  <si>
    <t xml:space="preserve">Fortalecimiento de las Competencias Básicas </t>
  </si>
  <si>
    <t>PRESTACIÓN DE SERVICIOS PROFESIONALES A TRAVÉS DE LA ASESORIA ESPECIALIZADA EN EL DESARROLLO DEL PROYECTO “FORMACIÓN DE LA CIUDADANÍA” DEL PLAN DE INVERSIÓN DE LA SECRETARÍA DE EDUCACIÓN DISTRITAL (UN PROFESIONAL ESPECIALIZADO PEDAGOGÍA).</t>
  </si>
  <si>
    <t>PRESTACION DE SERVICIO PROFESIONALES EN LA ASESORIA ESPECIALIZADA A  LA GESTION MISIONAL DE LA SED ESPECIFICAMENTE EN EL PROYECTO FORTALECIMIENTO DE LA GESTION ESCOLAR (Un profesional especializado).</t>
  </si>
  <si>
    <t>PRESTACION DE SERVICIO PROFESIONALES A TRAVES DE LA ASESORIA ESPECIALIZADA EN MATERIA  PEDAGOGICA EN EL DESARROLLO DEL PROYECTO FORMACIÓN A DOCENTES DEL PROGRAMA MEGAMAESTROS DEL DISTRITO DE CARTAGENA DEL PLAN DE INVERSIÓN DE LA SECRETARÍA DE EDUCACIÓN DISTRITAL (Profesional especializado Pedagogía)</t>
  </si>
  <si>
    <t>PRESTACIÒN DE SERVICIOS PROFESIONALES EN EL DESARROLLO DEL PROYECTO “AHORA SÍ EDUCACIÓN MEDIA TÉCNICA PERTINENTE Y DE CALIDAD” DEL PLAN DE INVERSIÓN DE LA SECRETARÍA DE EDUCACIÓN DISTRITAL (Profesional especializado)</t>
  </si>
  <si>
    <t>PRESTACION  DE SERVICIO PROFESIONALES EN EL APOYO A LA CORDINACIÓN DE LA MEDIA TECNICA EN SANTANA (Un profesional)</t>
  </si>
  <si>
    <t>Alianzas Estratégicas - Servicios Educativos y de Capacitación - Convenios de Cooperación.</t>
  </si>
  <si>
    <t>PRESTACION DE SERVICIOS PROFESIONALES Y DE APOYO A LA GESTION DENTRO DEL PROYECTO ALIANZAS ESTRATEGICAS DEL PLAN DE INVERSIÓN DE LA SECRETARÍA DE EDUCACIÓN DISTRITAL (Un profesional y un tecnólogo)</t>
  </si>
  <si>
    <t>Megamaestros - Formacion y Cualificacion Docente</t>
  </si>
  <si>
    <t>Etnoeducación para la interculturalidad</t>
  </si>
  <si>
    <t xml:space="preserve">Formación para la  ciudadanía </t>
  </si>
  <si>
    <t>Fortalecimiento instrucción musical de bandas de paz ( anual)</t>
  </si>
  <si>
    <t>50200000-50192100</t>
  </si>
  <si>
    <t>Logistica para el desfile del 20 de julio de 2015</t>
  </si>
  <si>
    <t>Realizacion IX festival escolar de musica y danza  jorge garcia usta version  2015</t>
  </si>
  <si>
    <t>Realizacion x desfile estudiantil en homenaje a los  heroes de la independencia</t>
  </si>
  <si>
    <t>Observatorio de la Violencia escolar</t>
  </si>
  <si>
    <t>Competencia Ciudadanas en IEO</t>
  </si>
  <si>
    <t>77101700-86121504</t>
  </si>
  <si>
    <t>Educación ambiental y prevención del riesgo</t>
  </si>
  <si>
    <t>81112100-43211500-43211900</t>
  </si>
  <si>
    <t>Incorporación de tics al sistema educativo</t>
  </si>
  <si>
    <t>COMPRA DE EQUIPOS CONTRA INCENDIO PARA LA SECRETARÍA DE EDUCACIÓN DISTRITAL</t>
  </si>
  <si>
    <t>MÍNIMA CUANTÍA</t>
  </si>
  <si>
    <t>95121909          95121911</t>
  </si>
  <si>
    <t>ARRENDAMIENTO DE UN BIEN INMUELBLE PARA EL FUNCIONAMIENTO DEL NODO DE TURISMO DE LA INSTITUCIÓN EDUCATIVA NUESTRA SEÑORA DEL CARMEN DEL DISTRITO DE CARTAGENA DE INDIAS</t>
  </si>
  <si>
    <t>ALIMENTACION ESCOLAR (DISTRITO)</t>
  </si>
  <si>
    <t>ALIMENTACION ESCOLAR (CONVENIO MEN)</t>
  </si>
  <si>
    <t>ALIMENTACION ESCOLAR (PILOTO JORNADA UNICA)</t>
  </si>
  <si>
    <t xml:space="preserve">Contratación  de Personal de Prestación de Servicios para el Apoyo a la Supervisión del PAE( 8 Profesionales - Ingenieros de Alimentos y Nutricionistas Dietistas; 15 Tecnicos en Cocina o afines y un (1) Profesional con conocimientos administrativos y Contables) </t>
  </si>
  <si>
    <t>84131600-84131601-84161602-84131603-84131604</t>
  </si>
  <si>
    <t>Adquisición deL Seguro Estudiantil a la Población Escolar Matriculada en las Instituciones Educativas Oficiales del Distrito de Cartagena y de Matriculada contratada atendida con entidades de carácter Privada habilitadas en el Banco de Oferente</t>
  </si>
  <si>
    <t>PRESTACIÓN DEL SERVICIO EDUCATIVO BAJO LAS  MODALIDADES ESTABLECIDAS EN EL DECRETO 2355 DE 2009- (Servicio Educativo-Banco de Oferentes y Administratción)</t>
  </si>
  <si>
    <t>ATENCION DE LA POBLACION EN CONDICIÓN DE DISCAPACIDAD.</t>
  </si>
  <si>
    <t>78111800-78111802-78111803</t>
  </si>
  <si>
    <t>10 meses</t>
  </si>
  <si>
    <t>PRESTACIÓN DE SERVICIOS DE EDUCACION PARA JOVENES Y ADULTOS - Banco de Oferentes</t>
  </si>
  <si>
    <t>ICLD-</t>
  </si>
  <si>
    <t>ARRENDAMIENTOS DE BIENES INMUEBLES PARA EL FUNCIONAMIENTO DE INSTITUCIONES EDUCATIVAS OFICIALES (TRANSFERENCIAS)</t>
  </si>
  <si>
    <t>01/012015/</t>
  </si>
  <si>
    <t>TRANSFERENCIA</t>
  </si>
  <si>
    <t>ARRENDAMIENTOS DE BIENES INMUEBLES PARA EL FUNCIONAMIENTO DE INSTITUCIONES EDUCATIVAS OFICIALES</t>
  </si>
  <si>
    <t>DIVULGACIÓN PROCESO DE MATRICULA 2016 - CAMPAÑAS PUBLICITARIAS RADIO Y TELEVISION</t>
  </si>
  <si>
    <t xml:space="preserve"> INTERVENTORÍA  DE LOS CONTRATOSPRESTACION DE PRESTACIÓN DE SERVICIO EDUCATIVO YCONTRATOS DE ADMINISTRACIÓN SIN INCLUIR LOS ATENDIDOS CON DOCENTE OFICIAL</t>
  </si>
  <si>
    <t xml:space="preserve"> INTERVENTORÍA  DE LOS CONTRATOS DE PRESTACION DE PRESTACIÓN DE SERVICIO EDUCATIVO (CONCESIÓN)</t>
  </si>
  <si>
    <t>PRESTACIÓN DE SERVICIOS DE TRANSPORTE EN VEHICULO TIPO CHIVA PARA RECORRIDOS DENTRO DE LAS JORNADAS DE MATRICULATON 2015</t>
  </si>
  <si>
    <t>15 días</t>
  </si>
  <si>
    <t>PRESTACION DE SERVICIOS PROFESIONALES PARA APOYO AL PROCESO DE GESTION DE COBERTURA DE SERVICIO EDUCATIVO Y LA SUPERVISIÓN DE PROYECTOS DE MODELOS FLEXIBLES</t>
  </si>
  <si>
    <t>PRESTACIÓN DE SERVICIOS PROFESIONALES  PARA EL APOYO A  LA ATENCIÓN DE LA POBLACIÓN VICTIMA DENTRO DEL PROYECTO ESCULE INCLUSIVA</t>
  </si>
  <si>
    <t>PRESTACIÓN DE SERVICIOS PROFESIONALES PARA EL APOYO A LA IMPLANTACIÓN DEL SISTEMA DE GESTIÓN DE CALIDAD EN LAS INSTITUCIONES EDUCATIVAS OFICIALES DEL DISTRITO Y EL MANTENIMIENTO DE LOS SISTEMAS DE GESTIÓN DE LAS IEO CERTIFICADAS (2 PROFESIONALES).</t>
  </si>
  <si>
    <t>PRESTACION DE SERVICIOS PROFESIONALES DE APOYO A LA GESTIÓN EN LA ASESORÍA Y  DESARROLLO DEL SISTEMA DE GESTIÒN DE CALIDAD EN LA SECRETARÍA DE EDUCACIÓN DISTRITAL (2 PROFESIONALES)</t>
  </si>
  <si>
    <t>80111600 - 80100000</t>
  </si>
  <si>
    <t xml:space="preserve">PRESTACIÓN DE SERVICIOS DE APOYO A LA GESTIÓN PARA LA REALIZACIÓN DE LA AUDITORIA DE SEGUIMIENTO DEL SISTEMA DE GESTIÓN ISO 9001 DE LA SECRETARIA DE EDUCACIÓN DISTRITAL. </t>
  </si>
  <si>
    <t>SERVICIOS PROFESIONALES PARA EL MEJORAMIENTO CONTINUO DEL CLIMA LABORAL EN LA SED.</t>
  </si>
  <si>
    <t>IMPRESOS Y PUBLICACIONES (CAMPAÑA "OPORTUNIDAD DE RESPUESTA").</t>
  </si>
  <si>
    <t>FORTALECIMIENTO TECNOLOGICO DE LA SED (CONEXIÓN UNALDE RURAL / SOFWARE AUTOMÁTICO ACTUALIZACION DE INFORMACIÓN SGC).</t>
  </si>
  <si>
    <t>80100000 - 50200000 - 50192100-</t>
  </si>
  <si>
    <t>IMPLEMENTACIÓN DEL SISTEMA DE GESTIÓN DE CALIDAD EN 4 INSTITUCIONES EDUCATIVAS</t>
  </si>
  <si>
    <t>AUDITORIAS DE SEGUIMIENTO Y/O CERTIFICACIÓN DE 11 INSTITUCIONES EN SGC</t>
  </si>
  <si>
    <t>AUDITORIAS DE CERTFICACIÓN PARA 10 NUEVAS INSTITUCIONES EDUCATIVAS</t>
  </si>
  <si>
    <t xml:space="preserve">SERVICIOS DE CAPACITACIÓN ESPECIALIZADA (ACTUALIZACIÓN NORMA /FORMACION DE NUEVOS AUDITORES INTERNOS / ACTUALIZACIÓN DE AUDITORES INTERNOS. </t>
  </si>
  <si>
    <t>SERVICIO FOTOCOPIADO</t>
  </si>
  <si>
    <t>72100000 - 72151207</t>
  </si>
  <si>
    <t>43211500-43211900-4321160 -44120000-44122104-44122107-44103103</t>
  </si>
  <si>
    <t>COMUNICACIONES Y TRANSPORTE - ENVIO CORRESPONDENCIA</t>
  </si>
  <si>
    <t>EMPASTE Y ENCUADERNACION</t>
  </si>
  <si>
    <t>DISTRITAL ADQUISICION E INSTALACIÓN DE PUESTOS DE TRABAJO Y DIVISIONES PARA LA SECRETARÍA DE EDUCACIÓN DISTRITAL</t>
  </si>
  <si>
    <t>72102900 - 24101601-72152903-72154010</t>
  </si>
  <si>
    <t>OBRAS DE ADECUACION -  MANTENIMIENTO GENERAL - INSTALACION DE ASCENSOR - SECRETARIA DE EDUCACION DISTRITAL.</t>
  </si>
  <si>
    <t>53100000-53101502-53101504-53101600-53101602-53101900-53110000-53111601-53111602</t>
  </si>
  <si>
    <t>DOTACION DE CALZADO Y VESTIDO DE LABOR PARA LOS FUNCIONARIOS ADMINISTRATIVOS Y DOCENTES.</t>
  </si>
  <si>
    <t>LICITACIÓN PÚBLICA</t>
  </si>
  <si>
    <t>PRESTACION DE SERVICIO PROFESIONALES A TRAVES DE LA ASESORIA EN MATERIA JURIDICA EN DESPACHO DE LA SECRETARIA DE EDUCACION DISTRITAL</t>
  </si>
  <si>
    <t>PRESTACION DE SERVICIO DE APOYO A LA GESTION EN EL AREA FINANCIERA DE LA SED PARAPROPORCIONAR EL SOPORTE A LA GESTION DEL AREA DENTRO DEL PROCESO DE DESARROLLO DEL SISTEMA DE GESTION Y CONTROL FINANCIERO-SGCF</t>
  </si>
  <si>
    <t xml:space="preserve">PRESTACION DE SERVICIOS DE APOYO A LA GESTION EN LA DIRECCION ADMINISTRATIVA Y FINANCIERA EN LA EJECUCION DEL PROCESO FINANCIERO DE ATENCION A COMPROMISOS DE PAGO DE LA SEDY LA ORGANIZACIÓN Y ACTUALIZACION DE LOS ARCHIVOS QUE SE GENERAN EN LA MISMA </t>
  </si>
  <si>
    <t>PRESTACION DE SERVICIO PROFESIONALES EN MATERIA JURIDICA EN LA DIRECCION ADMINISTRATIVA Y FINANCIERA DE LA SED</t>
  </si>
  <si>
    <t xml:space="preserve">PRESTACION DE SERVICIOS PROFESIONALES EN EL DESARROLLO DE LOS PROCESO DE LA DIRECCIÓN ADMINISTRATIVA Y FINANCIERA DE LA SED </t>
  </si>
  <si>
    <t>PRESTACION DE SERVICIO PROFESIONAL EN LA ASESORIA DE LOS PROCESOS DE LA DIRECCION ADMINISTRATIVA Y FINANCIERA DE LA SED</t>
  </si>
  <si>
    <t xml:space="preserve">SERVICIOS PROFESIONALES EN LA SED COMO DISEÑADOR EL DESARROLLO DE ACTIVIDADES INSTITUCIONALES DENTRO DE LOS PROGRAMAS Y PROYECTOS </t>
  </si>
  <si>
    <t>PRESTACION DE SERVICIO DE APOYO A LA GESTION EN LA SECRETARIA DE EDUCACION  DISTRITAL  COMO CAMAROGRAFO PARA REALIZAR EL REGISTRO FILMICO EN LAS ACTIVIDADES INSTITUCIONALES DESARROLLADAS DENTRO DE  LOS PROGRAMAS Y PROYECTOS</t>
  </si>
  <si>
    <t>PRESTACION DE SERVICIOS DE APOYO A LA GESTION PARA  EL DESARROLLO DE LAS ACTIVIDADES INSTITUCIONALES DENTRO DE LOS PROGRAMAS Y PROYECTOS DE LA SED</t>
  </si>
  <si>
    <t>PRESTACION DE SERVICIOS PROFESIONALES A TRAVES DE LA ASESORIA JURIDICA EN LA SUBDIRECCION TECNICA DE TALENTO HUMANO DE LA SED</t>
  </si>
  <si>
    <t>PRESTACION DE SERVICIOS PROFESIONALES A TRAVES DE LA ASESORÍA JURÍDICA EN LA SUBDIRECCIÓN DE TALENTO HUMANO DE LA SECRETARÍA DE EDUCACIÓN DISTRITAL</t>
  </si>
  <si>
    <t>PRESTACION DE SERVICIO DE APOYO A LA GESTION EN LA SED EN LA EJECUCION DE LOS MANTENIMIENTOS MENORES REQUERIDOS EN LA OFICINA QUE CONFORMAN LA MISMA.</t>
  </si>
  <si>
    <t>PRESTACION DE SERVICIO PROFESIONALES A TRAVES DE LA ASESORIA EN MATERIA JURICA EN LA SUBDIRECCION TECNICA (GESTION ADMINISTRATIVA) DE LA SECRETARIA DE EDUCACION…</t>
  </si>
  <si>
    <t>PRESTACION DE SERVICIOS DE PROFESIONALES EN EL APOYO A LOS PROCESOS DEL GRUPO DE INSPECCION Y  VIGILANCIA DE LA SED</t>
  </si>
  <si>
    <t xml:space="preserve">PRESTACION DE SERVICIOS PROFESIONALES A TRAVES DE LA ASESORIA ESPECIALIZADA EN MATERIA ADMINISTRATIVA EN EL GRUPO DE INSPECCION Y VIGILANCIA </t>
  </si>
  <si>
    <t>PRESTACION DE SERVICIOS PROFESIONALES EN MATERIA JURIDICA AL GRUPO DE INSPECCION Y VIGILANCIA DE LA SECRETARIA DE EDUCACION DISTRITAL</t>
  </si>
  <si>
    <t>86121501-86121504-</t>
  </si>
  <si>
    <t>FORMACION Y CAPACITACION INDUCCION Y REINDUCCION DE DOCENTES</t>
  </si>
  <si>
    <t>10 dias</t>
  </si>
  <si>
    <t>FORMACION Y CAPACITACION ENCUENTRO DE RECTORES</t>
  </si>
  <si>
    <t>2 dias</t>
  </si>
  <si>
    <t>FORMACION Y CAPACITACIÓN PREPENSIONADOS.</t>
  </si>
  <si>
    <t>VACACIONES RECREATIVAS HIJOS DE FUNCIONARIOS.</t>
  </si>
  <si>
    <t>FORMACION Y CAPACITACIÓN DE LIDERAZGO A TODO EL PERSONAL ADMINISTRATIVO.</t>
  </si>
  <si>
    <t>1 dia</t>
  </si>
  <si>
    <t>60141000-60100000-90100000</t>
  </si>
  <si>
    <t>CANASTA BIENESTAR- EMPLEADOS</t>
  </si>
  <si>
    <t>43211500-43211900-4321160</t>
  </si>
  <si>
    <t xml:space="preserve">ADQUISICION COMPUTADORES A LAS INSTITUCIONES EDUCATIVAS Y SUS SEDES PARA USO EDUCATIVO. </t>
  </si>
  <si>
    <t xml:space="preserve">HOSTING PLATAFORMA WEB DE GESTION ACADÉMICA I.E.O. </t>
  </si>
  <si>
    <t xml:space="preserve">NUEVOS MODULOS PLATAFORMA WEB GESTION ACADÉMICA. </t>
  </si>
  <si>
    <t>72100000-72151207</t>
  </si>
  <si>
    <t xml:space="preserve">MANTENIMIENTOS DE EQUIPOS TECNOLÓGICOS I.E.O. </t>
  </si>
  <si>
    <t xml:space="preserve">SERVICIO DE CONECTIVIDAD Y FORTALECIMIENTO DE LA RED DE DATOS DE LAS I.E.O. </t>
  </si>
  <si>
    <t>LICENCIAMIENTO DE SOFTWARE PC  ADMINISTRATIVOS DE LAS I.E.O.</t>
  </si>
  <si>
    <t>9 meses</t>
  </si>
  <si>
    <t xml:space="preserve">MANTENIMIENTO Y FORTALECIMIENTO AULAS DIGITALES I.E.O. </t>
  </si>
  <si>
    <t xml:space="preserve">ADQUISICION EQUIPOS DE COMPUTO </t>
  </si>
  <si>
    <t xml:space="preserve">OBRAS DE  ADECUACIONES Y REPARACIONES PARA LAS INSTITUCIONES EDUCATIVAS OFICIALES DEL DISTRITO DE CARTAGENA. </t>
  </si>
  <si>
    <t>OBRAS DE ADECUACIONES Y REPARACIONES PARA LAS INSTITUCIONES EDUCATIVAS OFICIALES DEL DISTRITO DE CARTAGENA.</t>
  </si>
  <si>
    <t>PRESTACION DE SERVICIO PROFESIONALES PARA  FORTALECER EL MODELO ETNOEDUCACION EN I.E FOCALIZADAS DEL DISTRITO DE CARTAGENA  ESPECIALMENTE DENTRO DEL COMPONENTE INCLUSION SOCIAL PARA PARA COMUNIDADES ETNICAS (profesional especializado)</t>
  </si>
  <si>
    <t>PRESTACION SERVICIOS PROFESIONALES PARA LA ASESORÍA Y ACOMPAÑAMIENTO AL PROCESO DE INSPECCIÓN Y VIGILANCIA EN LA SECRETARÍA DE EDUCACIÓN DISTRITAL Y LAS UNALDES (profesionales para las UNALDES)</t>
  </si>
  <si>
    <t>PRESTACION DE SERVICIOS TECNOLOGICOS DE APOYO AL DESPACHO</t>
  </si>
  <si>
    <t>NO SOLICITA</t>
  </si>
  <si>
    <t xml:space="preserve">HEIDY VILLARREAL VEGA
Alcaldesa  
Localidad de la Virgen y Turística
</t>
  </si>
  <si>
    <t>PRESTACION DE SERVICIOS DE APOYO A LA GESTION EN MENSAJERIA DE  LA ALCALDIA LOCAL</t>
  </si>
  <si>
    <t>PRESTACION DE SERVICIOS TECNICOS  DE APOYO A LA GESTION AMBIENTAL</t>
  </si>
  <si>
    <t>PRESTACION DE SERVICIOS PROFESIONALES DE APOYO
A LA COORDINACION NORMATIVA Y JURIDICA EN LA
DESCONGESION Y TRAMITE DE ACTUACIONES
ADMINISTRATIVAS</t>
  </si>
  <si>
    <t>PRESTACION DE SERVICIOS PROFESIONALES DE APOYO
A LA GESTIÓN POLITICA  DEL DESPACHO Y PARTICIPACION COMUNITARIA</t>
  </si>
  <si>
    <t xml:space="preserve">PRESTACION DE SERVICIOS TECNICOS COMO AUXILIAR ADMINISTRATIVA  DEL DESPACHO
 </t>
  </si>
  <si>
    <t xml:space="preserve"> PRESTACION DE SERVICIOS PROFESIONALES COMO ABOGADA EN UNIDAD INTERNA DE CONTRATACION DE LA AlCALDIA LOCAL </t>
  </si>
  <si>
    <t>PRESTACION DE SERVICIOS PROFESIONALES DE APOYO
A LA GESTIÓN JURÍDICA DE LA UNIDAD DE CONTRATACION</t>
  </si>
  <si>
    <t>PRESTACION DE SERVICIOS PROFESIONALES DE APOYO
A LA GESTIÓN JURÍDICA Y EL REPARTO DE PROCESOS EN EL AREA JURIDICA DE LA ALCALDIA LOCAL</t>
  </si>
  <si>
    <t>PRESTACION DE SERVICIOS PROFESIONALES COMO ABOGADO EN LA ALCALDIA DE LA LOCALIDAD DE LA VIRGEN Y TURISTICA</t>
  </si>
  <si>
    <t>PRESTACION DE SERVICIOS TECNICOS COMO AUXILIAR ADMINISTRATIVA  DE SEC JURIDICA</t>
  </si>
  <si>
    <t>PRESTACION DE SERVICIOS PROFESIONALES COMO ABOGADO EN LA ALCALDIA DE LA LOCALIDAD DE LA VIRGEN Y TURISTICA -ESPECTACULOS</t>
  </si>
  <si>
    <t xml:space="preserve"> PRESTACION DE SERVICIOS PROFESIONALES EN AREAS
ADMINISTRATIVAS Y MANEJO DE PLAN DE DESARROLLO Y PARTICIPACION COMUNITARIA</t>
  </si>
  <si>
    <t>PRESTACION DE SERVICIOS TECNICOS OPERATIVOS</t>
  </si>
  <si>
    <t>PRESTACION DE SERVICIOS TECNOLOGICOS PARA EL
MANEJO Y COORDINACION DE LA OFICINA DE
COMUNICACIONES Y PRENSA DE LA ALCALDIA LOCAL</t>
  </si>
  <si>
    <t>PRESTACION DE SERVICIOS PROFESIONALES PARA  EL MANEJO CONTABLE PREDI Y PRESUPUESTAL</t>
  </si>
  <si>
    <t>PRESTACION DE SERVICIOS PROFESIONALES EN  INGENIERIA PARA EL SEGUIMIENTO Y EJECUCION DE OBRAS</t>
  </si>
  <si>
    <t>ARRENDAMIENTO DE UN VEHICULO AUTOMOTOR TIPO CAMIONETA CON CONDUCTOR CON DISPONIBILIDAD DE 24 HORAS</t>
  </si>
  <si>
    <t xml:space="preserve">SUMINISTRO DE ELEMENTOS DE PAPELERIA Y UTILES DE OFICINA </t>
  </si>
  <si>
    <t>COMPRA DE EQUIPOS DE COMPUTO PARA LAS DEPENDENCIAS DE LA ALCALDIA LOCAL</t>
  </si>
  <si>
    <t>MANTENIMIENTO DE TODAS LAS AREAS LOCATIVAS DE LA ALCALDIA LOCAL</t>
  </si>
  <si>
    <t>IMPRESOS Y PUBLICACIONES DE BOLETINES INFORMATIVOS DE LA GESTION DE LA ALCALDIA</t>
  </si>
  <si>
    <t>Servicio arriendo vehículos (24 HORAS -DESPACHO ALCALDE)</t>
  </si>
  <si>
    <t>11  meses</t>
  </si>
  <si>
    <t xml:space="preserve">Minima Cuantía </t>
  </si>
  <si>
    <t>PEDRO ANTONIO BUENDIA ELLES
Alcaldía de la Localidad Industrial y de la Bahía
pbuendia@cartagena.gov.co</t>
  </si>
  <si>
    <t>Servicio arriendo vehículos para el desarrollo de programas y proyectos  (VANS)</t>
  </si>
  <si>
    <t>Servicio arriendo vehículos (camión)</t>
  </si>
  <si>
    <t>Proyectos de obra para pavimentación y adecuación de vías</t>
  </si>
  <si>
    <t xml:space="preserve">Provisionados </t>
  </si>
  <si>
    <t xml:space="preserve">Proyectos Desarrollados clon recursos del Fondo de Desarrollo Localidad Industrial y de la bahía </t>
  </si>
  <si>
    <t xml:space="preserve">Selcción Abreviada </t>
  </si>
  <si>
    <t>Otros Dividendos</t>
  </si>
  <si>
    <t>72151500                                      73152108                         72101507                                                                                                        72102900</t>
  </si>
  <si>
    <t>Servicio de mantenimiento a las instalaciones de la alcaldía local</t>
  </si>
  <si>
    <t xml:space="preserve">82121500 
82121900
45101800
82121503
73151900                         </t>
  </si>
  <si>
    <t>Impresos y  publicaciones</t>
  </si>
  <si>
    <t>56101702
56101504
56101703
56101519</t>
  </si>
  <si>
    <t>Mobiliario para las distintas áreas y/u oficinas de la alcaldía local industrial y de la bahía</t>
  </si>
  <si>
    <t xml:space="preserve"> 43211508 43211500
43211509
43211711
43212105
43211503
43202010 
45111616
43191508
43191504
43211600
43201800
43211700
44102900
44103110
45101515
43211500
25172700
52161505</t>
  </si>
  <si>
    <t>Compras de equipos y partes para la tecnología y telecomunicaciones en la alcaldía de la localidad industrial y de la bahía</t>
  </si>
  <si>
    <t>80100000                                       81101500</t>
  </si>
  <si>
    <t>Interventoría construcción y adecuación de pavimentos rígidos en distintas vías públicas de la localidad industrial y de la bahía</t>
  </si>
  <si>
    <t>Concurso Merito</t>
  </si>
  <si>
    <t xml:space="preserve">Convenio por asociación </t>
  </si>
  <si>
    <t>Cámaras y circuito cerrado de televisión en el marco del programa de fortalecimiento institucional</t>
  </si>
  <si>
    <t>2  meses</t>
  </si>
  <si>
    <t>45121500                                     45121515</t>
  </si>
  <si>
    <t>Cámaras video grabadoras o video cámaras manuales</t>
  </si>
  <si>
    <t>72000000
72141120
7214119
72141121
71161413
72121508
72141126
72141202
72141120</t>
  </si>
  <si>
    <t>Contratación de obras de saneamiento básico</t>
  </si>
  <si>
    <t>5  meses</t>
  </si>
  <si>
    <t xml:space="preserve">Licitación Pública </t>
  </si>
  <si>
    <t>72000000
72153102
72153103</t>
  </si>
  <si>
    <t xml:space="preserve">Selección Abreviada  </t>
  </si>
  <si>
    <t>Prestación de servicios de apoyo a la gestión</t>
  </si>
  <si>
    <t>12  Meses</t>
  </si>
  <si>
    <t>11  Meses</t>
  </si>
  <si>
    <t>10  Meses</t>
  </si>
  <si>
    <t>9 Meses</t>
  </si>
  <si>
    <t>9  Meses</t>
  </si>
  <si>
    <t xml:space="preserve"> 9 Meses</t>
  </si>
  <si>
    <t xml:space="preserve">Selección abreviadas </t>
  </si>
  <si>
    <t xml:space="preserve">Selección Abrebiada </t>
  </si>
  <si>
    <t xml:space="preserve"> </t>
  </si>
  <si>
    <t>subasta inversa</t>
  </si>
  <si>
    <t>SUBASTA INVERSA</t>
  </si>
  <si>
    <t>SELECCIÓN ABREVIADA DE MÍNIMA CUANTIA</t>
  </si>
  <si>
    <t>Instalación de Archivo rodante con sistema de entrepaño graduable sin tornillo de 11 metros por 4 metros. mantenimiento acondicionamiento y/o conversión en sistema rodante de 2 metros por 1 metro por 0.40 centímetro.</t>
  </si>
  <si>
    <t>Invitación publica. Selección abreviada de menor cuantía</t>
  </si>
  <si>
    <t>Contratar mantenimiento a equipos deshumidificadores. termohigrometros</t>
  </si>
  <si>
    <t>Contratar  instalacion . suministro  y mantenimiento de cámaras de vigilancia</t>
  </si>
  <si>
    <t>479.912.096.25</t>
  </si>
  <si>
    <t>BONOS REDIMIBLES EN JUGUETES. ROPA Y CALZADO PARA LOS HIJOS DE LOS EMPLEADOS</t>
  </si>
  <si>
    <t>ALIMENTOS ENERGIZANTES(bocadillos. etc)</t>
  </si>
  <si>
    <t>ALIMENTACION (DESAYUNO. ALMUERZO. CENA) OLIMPIADAS DEPORTIVAS NACIONALES</t>
  </si>
  <si>
    <t>IMPREVISTOS (DESPLAZAMIENTOS. ALIMENTACION) OLIMPIADAS DEPORTIVAS NACIONALES</t>
  </si>
  <si>
    <t>DOTACION DE UNIFOR.MES</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</si>
  <si>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</si>
  <si>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Construida colectivamente con igualdad para todos y todas. incluidos niñas. niños. adolecente y jóvenes. La Cartagena que se propone es una ciudad para soñar. que potencie su riqueza geográfica. ecología. cultura. histórica. turística y portuaria. y la proyecte hacia el futuro con un desarrollo urbanístico incluye. que privilegia infraestructura urbana para fortalecer la vocación natural de la ciudad. que faciliten sostenibles como las ciclorutas. las alamedas y las vías peatonales. Una ciudad con dotación de parques y espacios públicos reservados para el encuentro. el disfrute y la apropiación colectiva. Una ciudad en la que las ciudadanas y los ciudadanos conviven pacíficamente. están tranquilas y tranquilos. respeten las normas. protegen su medio ambiente. reconocen y respeten la diversidad. cumplen los acuerdos y autorregulan sus comportamientos para garantizar el pleno ejercicio de las libertades y los derechos de todas y todos. </t>
  </si>
  <si>
    <t>Al año 2015. Cartagena ha reducido la pobreza y generado igualdad de oportunidades donde todas las personas participan y liberan su propio desarrollo. En un distrito socialmente incluyente y equitativo. donde el gobierno. las organizaciones de la sociedad civil. los académico. los empresarios y en general. sus ciudadanos y ciudadanas. disfrutan y comparten espacio de dialogo. desde los que se fortalecen la gobernabilidad. a partir de la confianza. el compromiso y la responsabilidad para aportar al desarrollo humano integral a la sustentabilidad de la ciudad.</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</si>
  <si>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</si>
  <si>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Arrendamiento de local ubicado en el edificio  19 del proyecto integrado chambacu r.p.h. Kra 13b 26-78 local 107-3 con un area de 278.12 mts 2. identificado con matricula  inmobiliaria n° 060187433.</t>
  </si>
  <si>
    <t>Ejecutar una estrategia para el diseño. montaje. implementación y operación de invest in Cartagena y a partir de esa consolidar a Cartagena de indias y bolívar como destinos de inversión industrial. empresarial y logística.</t>
  </si>
  <si>
    <t>Elaboración. conceptualización y diseño de la campaña publicitaria de la Secretaria de Hacienda de la Alcaldía Mayor de Cartagena de Indias. dentro del proyecto denominado: “Cultura tributaria de la mano con la prosperidad de cartagena de indias”.</t>
  </si>
  <si>
    <t>Servicio de publicacion de aviso en medio de comunicación escrita. dentro de la campaña publicitaria  de la Secretaria de Hacienda</t>
  </si>
  <si>
    <t>Suministro de papelería. útiles de oficina. cartuchos y tintas para impresoras con destino a la Secretaria de Hacienda de la Alcaldía Mayor de Cartagena de Indias.</t>
  </si>
  <si>
    <t xml:space="preserve">Aunar esfuerzos entre las partes que suscriben el convenio para mejorar las condiciones de sostenibilidad de 30 micro y pequenas empresas (mypes) de la ciudad de cartagena. a traves del diseno e implementacion de las normas internacionales de informacion financiera (niif/frs) y obtener la certificacion de estas empresas. permitiendo dar respuesta a las necesidades puntuales de los empresarios de la ciudad con relacion al cumplimiento normativo estipulado en esta materia. dentro del proyecto de inversion "mejoramiento de los factores que influyen en el clima de los negocios en cartagena" </t>
  </si>
  <si>
    <t>Prestacion de servicios de fotocopiado. anillado. plastificaciones y demas servicios conexos para la secretaria de Hacienda de la Alcaldia Mayor de Cartagena de Indias.</t>
  </si>
  <si>
    <t>Diseño. estructuración y elaboración del Estatuto Orgánico del Presupuesto del Distrito turístico y cultural de Cartagena de Indias dentro del proyecto denominado “ Más y mejores ingresos para el Distrito ”</t>
  </si>
  <si>
    <t>Servicios de política social. para la organización de las Jornadas de atención integral- fortalecimiento</t>
  </si>
  <si>
    <t>Contratacion de la Estrategia (IEC) Informacion. Educacion y Capacitacion en prevencio de la Violencia de Generos. consumo de sustancia Psicoactivas. alcohol y Embarazo en Adolecentes y potenciar la comunicación Asertiva al interior de la Familia- - Dinamica familiar y Acceso a la Justicia</t>
  </si>
  <si>
    <t>Logistica para eventos comunitarios en Educacion y Capacitacion en Prevencion Intrafamiliar. Niños y Niñas Abusadas y Explotada sexualmente. V8iolencia de Genero. consumo de Sustancia Psicoactivas . Alcohol y embarazo en adolecentes y potenciar la comunicacion Asertiva al interior de las familiars. - Dinamica familiar y Acceso a la Justicia</t>
  </si>
  <si>
    <t>Servicios de programación de la nutrición. en comedores universitarios</t>
  </si>
  <si>
    <t>Contratar la prestación de servicios profesionales(1) con especializados en las areas de ciencias Sociales y Economicas. para orientac ion y el apoyo en la gestion . presupuestal. contractual y administrativa."Identificacion"</t>
  </si>
  <si>
    <t>Contratar la prestación de servicios profesionales como coordinador para la rticulacion de la politica educativa . profesional especializado con experiencia educativa  . "educacion"</t>
  </si>
  <si>
    <t>Jornada de identificacion . contratacion para proyecto de identificacion Registraduria General de la Nacion. "Identificacion"</t>
  </si>
  <si>
    <t xml:space="preserve">Contratar la prestación de servicios profesionales de (1) en el area de la  salud con especializacion en disciplinas administrativas y experiencias en la formulacion . implementacion y evaluacion de proyectos sociales. para apoyo de la gestion en la coordinacion del componente de Nutriciòn. "Nutrición y Seguridad Alimentaria" </t>
  </si>
  <si>
    <t xml:space="preserve">Contratar la prestación de servicios profesionales de (3) Nutricion y Dietetica con experiencia en formulacion. implementacion y evaluacion de proyectos sociales y trabajo comunitarios. para apoyo a la gestion en el seguimiento de los proyectos de alimentacion escolar. comedores comunitarios y recuperacion nutricional para el  desarrollo del Proyecto de Inversión "Nutrición y Seguridad Alimentaria" </t>
  </si>
  <si>
    <t xml:space="preserve">Contratar la prestación de servicios profesionales de (3) Ingeniera de alimentos con experiencia en formulacion. implementacion y evaluacion de proyectos sociales y trabajo comunitarios. para apoyo a la gestion en el seguimiento de los proyectos de alimentacion escolar. comedores comunitarios y recuperacion nutricional para el  desarrollo del Proyecto de Inversión "Nutrición y Seguridad Alimentaria" </t>
  </si>
  <si>
    <t xml:space="preserve">Contratar la prestación de servicios profesionales de (1) Médico con experiencia en trabajo comunitario. para apoyo a la gestion en el seguimiento de proyectos de alimentacion escolar. comedores comunitario y recuperacion nutricional "Nutrición y Seguridad Alimentaria" </t>
  </si>
  <si>
    <t xml:space="preserve">Contratar la prestación de servicios profesionales de (1) Administrador Público Especialista en areas administrativas o sociales. para el apoyo a la gestion en la asesoria y asistencia tecnica a la Direccion y coordinacion de las ZOLIP "Proyecto Zonas Libres de Pobreza Extrema - ZOLIP" </t>
  </si>
  <si>
    <t xml:space="preserve">Contratar la prestación de servicios profesionales de (1) Economista con  Especializacion en el area financiera. para apoyo  a la gestion en la asesoria a la Direccion   "Proyecto Zonas Libres de Pobreza Extrema - ZOLIP" </t>
  </si>
  <si>
    <t xml:space="preserve">Contratar la prestacion de servicio profesional (1) Ingeniero Civil Especializado en Estructura. para el apoyo a la gestión en proyectos de habitabilidad."Proyecto Zonas Libres de Pobreza Extrema - ZOLIP" </t>
  </si>
  <si>
    <t xml:space="preserve">Contratar la prestación de servicios profesionales de (1) Derecho  con especializacion en derecho administrativo. derecho de familia. contratacion estatal o similares y experiencia en el sector publico. para el apoyo a la gestion en asesoria juridica a la direccion. dimension y componentes del PES-PR "Proyecto Zonas Libres de Pobreza Extrema - ZOLIP" </t>
  </si>
  <si>
    <t xml:space="preserve">Profesional (1) Especializado en ciencias económicas con experiencia en formulación. implementación y evaluación de proyectos productivos y sociales. para el apoyo a la gestión en la formulación de proyectos. "Proyecto Zonas Libres de Pobreza Extrema - ZOLIP" </t>
  </si>
  <si>
    <t xml:space="preserve">Profesional Universitario en Ciencias económicas o administrativas(1). para el apoyo a la gestión en la articulación de los proyectos de jóvenes en acción."Proyecto Zonas Libres de Pobreza Extrema - ZOLIP" </t>
  </si>
  <si>
    <t xml:space="preserve">Contratar la prestación de servicios profesionales de (1)  Trabajo Social con experiencia en la formulacion. implementacion y evaluacion de proyectos sociales y en trabajo comunitario. para apoyo a la agestion en el seguimiento de los proeyctos de alimentacion escolar. comedores comunitarios y recuperacion nutricional  Proegrama de seguridad Alimetaria" </t>
  </si>
  <si>
    <t xml:space="preserve">Profesional Universitario en Comunicación Social y periodismo. para el apoyo a la gestión en el manejo de la comunicación organizacional interna y externa.."Proyecto Zonas Libres de Pobreza Extrema - ZOLIPE" </t>
  </si>
  <si>
    <t>Contratar la prestación de servicios de apoyo a la gestión  de (2) Auxiliares de apoyo a la gestion. en gestion documental - "Subprograma de Ingreso y Trabajo"</t>
  </si>
  <si>
    <t xml:space="preserve">Convenio: Atencion a la poblacion focalizada por la red unidos o desplazamiento en los vectores de emprendimiento. empresarismo y empleabilidad."Ingreso y el Trabajo y Bancarización y Ahorro" </t>
  </si>
  <si>
    <t>Prestación de servicios profesionales de asesoramiento en asuntos gubernamentales y relaciones comunitarias. relacionados con la gestión social del espacio público distrital (7 asesores)</t>
  </si>
  <si>
    <t>Prestación de servicios profesionales de asesoramiento en asuntos gubernamentales relacionadas con la gestión de parques y zonas verdes (2 arquitectos. 1 ingeniero. 1 asesor)</t>
  </si>
  <si>
    <t>Prestación de servicios de apoyo a la gestión como guardas del espacio público. en labores relacionadas con su protección y recuperación (150 bachilleres)</t>
  </si>
  <si>
    <t>Adquisición de hasta (200) uniformes para el personal operativo adscrito a la dependencia. en el marco del proyecto "Plan Estartégico de Recuperación y Protección del Espacio Público"</t>
  </si>
  <si>
    <t>Construcción. rehabilitación de vías y otras obras de infraestructura en la localidad Histórica y del Caribe Norte</t>
  </si>
  <si>
    <t>PRESTACION DE SERV PROFESIONALES PARA LA ASESORIA TECNICA. APOYO A LA SUPERVISION Y SEGUIMIENTO EN LAS OBRAS DEL PROGRAMA ORDENAMIENTO TERRITORIAL EN LAS DIFERENTES LOCALIDADES</t>
  </si>
  <si>
    <t>PRESTACION DE SERVICIOS PROFESIONALES COMO INGENIERO CIVIL DE ACUERDO A SU EXPERIENCIA EN LA SECRETARIA DE INFRAESTRUCTURA DISTRITAL. PROGRAMA VIAS PARA LA MOVILIDAD</t>
  </si>
  <si>
    <t>La Secretaria de Planeación Distrital para el  desarrollo del Proyecto de Inversión "Fortalecimiento del Banco de Programas y Proyectos".  tiene la necesidad de contratar la prestación de servicios profecionales de ( 2 ) economista</t>
  </si>
  <si>
    <t xml:space="preserve">La Secretaria de Planeación Distrital para el  desarrollo del Proyecto de Inversión "Fortalecimiento del Banco de Programas y Proyectos".  tiene la necesidad de contratar la prestación de servicios profecionales de (2 ) arquitectos </t>
  </si>
  <si>
    <t xml:space="preserve">La Secretaria de Planeación Distrital para el  desarrollo del Proyecto de Inversión "Fortalecimiento del Banco de Programas y Proyectos".  tiene la necesidad de contratar la prestación de servicios profecionales de (3 ) Administradores de Empresas </t>
  </si>
  <si>
    <t>La Secretaria de Planeación Distrital para el  desarrollo del Proyecto de Inversión "Fortalecimiento del Banco de Programas y Proyectos".  tiene la necesidad de contratar la prestación de servicios profecionales de (1 ) Ingeniero Industrial</t>
  </si>
  <si>
    <t xml:space="preserve">La Secretaria de Planeación Distrital para el  desarrollo del Proyecto de Inversión "Fortalecimiento del Banco de Programas y Proyectos".  tiene la necesidad de contratar la prestación de servicios apoyo de (1 ) Bachilleres </t>
  </si>
  <si>
    <t xml:space="preserve">La Secretaria de Planeación Distrital para el  desarrollo del Proyecto de Inversión "Fortalecimiento del Banco de Programas y Proyectos".  tiene la necesidad de contratar la prestación de servicios apoyo de (2 ) Bachilleres </t>
  </si>
  <si>
    <t xml:space="preserve">La Secretaria de Planeación Distrital para el  desarrollo del Proyecto de Inversión "Fortalecimiento del Banco de Programas y Proyectos".  tiene la necesidad de contratar la prestación de servicios profecionales de (1 ) Economista . Administrador  ó especialista  </t>
  </si>
  <si>
    <t>La Secretaria de Planeación Distrital para el  desarrollo del Proyecto de Inversión "Fortalecimiento DE LOS PROCESOS DE MONITOREO Y SEGUIMIENTO".  tiene la necesidad de contratar la prestación de servicios profecionales de (3 ) Contadores</t>
  </si>
  <si>
    <t xml:space="preserve">La Secretaria de Planeación Distrital para el  desarrollo del Proyecto de Inversión "Fortalecimiento institucional de la División de Inversión Pública de la Secretaría de Planeación. en materia de la formulación y seguimiento a la Inversión pública en el Distrito de Cartagena " .  tiene la necesidad de contratar la prestación de servicios profecionales de (2 ) Economista </t>
  </si>
  <si>
    <t xml:space="preserve">La Secretaria de Planeación Distrital para el  desarrollo del Proyecto de Inversión "Fortalecimiento institucional de la División de Inversión Pública de la Secretaría de Planeación. en materia de la formulación y seguimiento a la Inversión pública en el Distrito de Cartagena " .  tiene la necesidad de contratar la prestación de servicios profesionales de (1 ) Administrador </t>
  </si>
  <si>
    <t>La Secretaria de Planeación Distrital para el  desarrollo del Proyecto de Inversión "Fortalecimiento institucional de la División de Inversión Pública de la Secretaría de Planeación. en materia de la formulación y seguimiento a la Inversión pública en el Distrito de Cartagena " .  tiene la necesidad de contratar la prestación de servicios profecionales de (1 ) Economista  Especialista</t>
  </si>
  <si>
    <t>La Secretaria de Planeación Distrital para el  desarrollo del Proyecto de Inversión "Fortalecimiento institucional de la División de Inversión Pública de la Secretaría de Planeación. en materia de la formulación y seguimiento a la Inversión pública en el Distrito de Cartagena " .  tiene la necesidad de contratar la prestación de servicios apoyo a la gestión de (1 ) Bachiller</t>
  </si>
  <si>
    <t xml:space="preserve">La Secretaria de Planeación Distrital para el  desarrollo del Proyecto de Inversión "Fortalecimiento a la formulación y Seguimiento al Plan de Desarrollo del Distrito de Cartagena".  tiene la necesidad de contratar la prestación de servicios profecionales de ( 5) economistas </t>
  </si>
  <si>
    <t xml:space="preserve">La Secretaria de Planeación Distrital para el  desarrollo del Proyecto de Inversión ""Fortalecimiento a la formulación y Seguimiento al Plan de Desarrollo del Distrito de Cartagena Proyectos".  tiene la necesidad de contratar la prestación de servicios profecionales de (2 ) Administrador de Empresas </t>
  </si>
  <si>
    <t>La Secretaria de Planeación Distrital para el  desarrollo del Proyecto de Inversión ""Fortalecimiento a la formulación y Seguimiento al Plan de Desarrollo del Distrito de Cartagena Proyectos".  tiene la necesidad de contratar la prestación de servicios profecionales de (1 ) Administrador de Empresas especialistas</t>
  </si>
  <si>
    <t xml:space="preserve">La Secretaria de Planeación Distrital para el  desarrollo del Proyecto de Inversión ""Fortalecimiento a la formulación y Seguimiento al Plan de Desarrollo del Distrito de Cartagena.  tiene la necesidad de contratar la prestación de servicios  profesionales de (1 ) Comunicador Social </t>
  </si>
  <si>
    <t xml:space="preserve">La Secretaria de Planeación Distrital para el  desarrollo del Proyecto de Inversión ""Fortalecimiento a la formulación y Seguimiento al Plan de Desarrollo del Distrito de Cartagena .  tiene la necesidad de contratar la prestación de servicios profecionales de (1 ) Abogado </t>
  </si>
  <si>
    <t>La Secretaria de Planeación Distrital para el  desarrollo del Proyecto de Inversión ""Fortalecimiento a la formulación y Seguimiento al Plan de Desarrollo del Distrito de Cartagena .  tiene la necesidad de contratar la prestación de servicios profecionales de (1 )Administrador en Comercio Exterior especialista</t>
  </si>
  <si>
    <t xml:space="preserve">La Secretaria de Planeación Distrital para el  desarrollo del Proyecto de Inversión ""Fortalecimiento a la formulación y Seguimiento al Plan de Desarrollo del Distrito de Cartagena.  tiene la necesidad de contratar la prestación de servicios profecionales de (1 ) Economista especialista </t>
  </si>
  <si>
    <t xml:space="preserve">La Secretaria de Planeación Distrital para el  desarrollo del Proyecto de Inversión "Fortalecimiento al Sistema de Información Geográfica"  del Distrito de Cartagena".  tiene la necesidad de contratar la prestación de servicios de apoyo a la gestión de (1 )Tecnologo </t>
  </si>
  <si>
    <t xml:space="preserve">La Secretaria de Planeación Distrital para el  desarrollo del Proyecto de Inversión "Fortalecimiento al Sistema de Información Geográfica"  del Distrito de Cartagena .  tiene la necesidad de contratar la prestación de servicios profecionales de (1 ) Comunicador Social </t>
  </si>
  <si>
    <t xml:space="preserve">La Secretaria de Planeación Distrital para el  desarrollo del Proyecto de Inversión "Fortalecimiento al Sistema de Información Geográfica" del Distrito de Cartagena.  tiene la necesidad de contratar la prestación de servicios  PROFESIONALES de (2 ) ARQUITECTO </t>
  </si>
  <si>
    <t>La Secretaria de Planeación Distrital para el  desarrollo del Proyecto de Inversión "Fortalecimiento al Sistema de Información Geográfica" del Distrito de Cartagena.  tiene la necesidad de contratar la prestación de servicios  PROFESIONALES de (2 ) INGENIERO</t>
  </si>
  <si>
    <t>La Secretaria de Planeación Distrital para el  desarrollo del Proyecto de Inversión "Fortalecimiento al Sistema de Información Geográfica" del Distrito de Cartagena.  tiene la necesidad de contratar la prestación de servicios  de apoyo a la gestion de un tecnico</t>
  </si>
  <si>
    <t xml:space="preserve">La Secretaria de Planeación Distrital para el  desarrollo del Proyecto de Inversión "Fortalecimiento al Sistema de Información Geográfica"  del Distrito de Cartagena .  tiene la necesidad de contratar la prestación de servicios profecionales de (1 )Ingeniero de Sistemas </t>
  </si>
  <si>
    <t xml:space="preserve">La Secretaria de Planeación Distrital para el  desarrollo del Proyecto de Inversión "Fortalecimiento a los procesos de estratificación"   del Distrito de Cartagena".  tiene la necesidad de contratar la prestación de servicios profesionales de (1 ) Administrador de Empresas </t>
  </si>
  <si>
    <t xml:space="preserve">La Secretaria de Planeación Distrital para el  desarrollo del Proyecto de Inversión "Fortalecimiento a los procesos de estratificación" del Distrito de Cartagena .  tiene la necesidad de contratar la prestación de servicios profecionales de (1 ) Economista </t>
  </si>
  <si>
    <t>La Secretaria de Planeación Distrital para el  desarrollo del Proyecto de Inversión "Fortalecimiento a los procesos de estratificación"  del Distrito de Cartagena.  tiene la necesidad de contratar la prestación de servicios  PROFESIONALES de (1 ) Economista especializado</t>
  </si>
  <si>
    <t xml:space="preserve">La Secretaria de Planeación Distrital para el  desarrollo del Proyecto de Inversión "Fortalecimiento a los procesos de estratificación"del Distrito de Cartagena .  tiene la necesidad de contratar la prestación de servicios de apoyo a la gestión  de (3 )  bachilleres </t>
  </si>
  <si>
    <t xml:space="preserve">La Secretaria de Planeación Distrital para el  desarrollo del Proyecto de Inversión "Fortalecimiento al SISBEN "    en el Distrito de Cartagena".  tiene la necesidad de contratar la prestación de servicios profesionales de (3 ) Abogados </t>
  </si>
  <si>
    <t xml:space="preserve">La Secretaria de Planeación Distrital para el  desarrollo del Proyecto de Inversión "Fortalecimiento al SISBEN " en el Distrito de Cartagena .  tiene la necesidad de contratar la prestación de servicios profecionales de (2 )  Ingenieros de Sistemas </t>
  </si>
  <si>
    <t>La Secretaria de Planeación Distrital para el  desarrollo del Proyecto de Inversión "Fortalecimiento al SISBEN " en el Distrito de Cartagena .  tiene la necesidad de contratar la prestación de servicios profecionales de (2 )  administradores de empresasa</t>
  </si>
  <si>
    <t>La Secretaria de Planeación Distrital para el  desarrollo del Proyecto de Inversión "Fortalecimiento al SISBEN "  en el Distrito de Cartagena.  tiene la necesidad de contratar la prestación de servicios  de apoyo a la gestión  de (3) Promotoras Sociales</t>
  </si>
  <si>
    <t xml:space="preserve">La Secretaria de Planeación Distrital para el  desarrollo del Proyecto de Inversión "Fortalecimiento al SISBEN "  en el Distrito de Cartagena .  tiene la necesidad de contratar la prestación de servicios de apoyo a la gestión  de (2)  bachilleres </t>
  </si>
  <si>
    <t>La Secretaria de Planeación Distrital para el  desarrollo del Proyecto de Inversión "Fortalecimiento al SISBEN "   en el Distrito de Cartagena .  tiene la necesidad de contratar la prestación de servicios de apoyo a la gestión de (40)  Bachilleres como Encuestadores</t>
  </si>
  <si>
    <t xml:space="preserve">La Secretaria de Planeación Distrital para el  desarrollo del Proyecto de Inversión "Fortalecimiento al SISBEN "   en el Distrito de Cartagena .  tiene la necesidad de contratar la prestación de servicios de apoyo a la gestión de (10) como verificdores              </t>
  </si>
  <si>
    <t xml:space="preserve">La Secretaria de Planeación Distrital para el  desarrollo del Proyecto de Inversión "Fortalecimiento al SISBEN "   en el Distrito de Cartagena .  tiene la necesidad de contratar la prestación de servicios de apoyo a la gestión de (6 )  como coordinadores de campo </t>
  </si>
  <si>
    <t xml:space="preserve">La Secretaria de Planeación Distrital para el  desarrollo del Proyecto de Inversión "Fortalecimiento al SISBEN "   en el Distrito de Cartagena .  tiene la necesidad de contratar la prestación de servicios de apoyo a la gestión de (9) digitadores </t>
  </si>
  <si>
    <t xml:space="preserve">La Secretaria de Planeación Distrital para el  desarrollo del Proyecto de Inversión "Fortalecimiento al SISBEN "   en el Distrito de Cartagena .  tiene la necesidad de contratar la prestación de servicios de apoyo a la gestión de (4 ) críticos </t>
  </si>
  <si>
    <t xml:space="preserve">La Secretaria de Planeación Distrital para el  desarrollo del Proyecto de Inversión "Desarrollo de Ordenamiento Territorial "    en el Distrito de Cartagena".  tiene la necesidad de contratar la prestación de servicios profesionales de (7 ) Abogados </t>
  </si>
  <si>
    <t xml:space="preserve">La Secretaria de Planeación Distrital para el  desarrollo del Proyecto de Inversión "Desarrollo de Ordenamiento Territorial "  en el Distrito de Cartagena .  tiene la necesidad de contratar la prestación de servicios profecionales de (6)  Arquitectos </t>
  </si>
  <si>
    <t xml:space="preserve">La Secretaria de Planeación Distrital para el  desarrollo del Proyecto de Inversión "Desarrollo de Ordenamiento Territorial " en el Distrito de Cartagena .  tiene la necesidad de contratar la prestación de servicios profecionales de (2 ) trabajadoras sociales </t>
  </si>
  <si>
    <t>La Secretaria de Planeación Distrital para el  desarrollo del Proyecto de Inversión "Desarrollo de Ordenamiento Territorial " en el Distrito de Cartagena .  tiene la necesidad de contratar la prestación de servicios profecionales de (2 ) economista especializado</t>
  </si>
  <si>
    <t xml:space="preserve">La Secretaria de Planeación Distrital para el  desarrollo del Proyecto de Inversión "Desarrollo de Ordenamiento Territorial "  en el Distrito de Cartagena .  tiene la necesidad de contratar la prestación de servicios profecionales de (6 ) Administrador de empresas </t>
  </si>
  <si>
    <t xml:space="preserve">La Secretaria de Planeación Distrital para el  desarrollo del Proyecto de Inversión "Desarrollo de Ordenamiento Territorial "  en el Distrito de Cartagena .  tiene la necesidad de contratar la prestación de servicios profecionales de (11)  Abogados especialistas </t>
  </si>
  <si>
    <t xml:space="preserve">La Secretaria de Planeación Distrital para el  desarrollo del Proyecto de Inversión "Desarrollo de Ordenamiento Territorial "    en el Distrito de Cartagena.  tiene la necesidad de contratar la prestación de servicios  de servicios profesionales de (1 ) Ingenieros civil </t>
  </si>
  <si>
    <t>La Secretaria de Planeación Distrital para el  desarrollo del Proyecto de Inversión "Desarrollo de Ordenamiento Territorial "    en el Distrito de Cartagena.  tiene la necesidad de contratar la prestación de servicios  de servicios profesionales de (4) Arquitectos ESPECIALISTAS</t>
  </si>
  <si>
    <t xml:space="preserve">La Secretaria de Planeación Distrital para el  desarrollo del Proyecto de Inversión "Desarrollo de Ordenamiento Territorial "   en el Distrito de Cartagena .  tiene la necesidad de contratar la prestación de servicios de apoyo a la gestión  de (11)  técnicos </t>
  </si>
  <si>
    <t xml:space="preserve">La Secretaria de Planeación Distrital para el  desarrollo del Proyecto de Inversión "Desarrollo de Ordenamiento Territorial "     en el Distrito de Cartagena .  tiene la necesidad de contratar la prestación de servicios de apoyo a la gestión de (1 ) tecnologos </t>
  </si>
  <si>
    <t>La Secretaria de Planeación Distrital para el  desarrollo del Proyecto de Inversión "Desarrollo de Ordenamiento Territorial "    en el Distrito de Cartagena.  tiene la necesidad de contratar la prestación de servicios  de servicios profesionales de (1) Administrador en informática o de Comercio</t>
  </si>
  <si>
    <t>La Secretaria de Planeación Distrital para el  desarrollo del Proyecto de Inversión "Desarrollo de Ordenamiento Territorial "    en el Distrito de Cartagena.  tiene la necesidad de contratar la prestación de servicios  de servicios profesionales de (3) Ingenieros civiles ESPECIALISTAS</t>
  </si>
  <si>
    <t>La Secretaria de Planeación Distrital para el  desarrollo del Proyecto de Inversión "Desarrollo de Ordenamiento Territorial "    en el Distrito de Cartagena.  tiene la necesidad de contratar la prestación de servicios  de servicios profesionales de (2) Ingeniero ambiental</t>
  </si>
  <si>
    <t>La Secretaria de Planeación Distrital para el  desarrollo del Proyecto de Inversión "Desarrollo de Ordenamiento Territorial "    en el Distrito de Cartagena.  tiene la necesidad de contratar la prestación de servicios  de servicios profesionales de (2) Economistas</t>
  </si>
  <si>
    <t>La Secretaria de Planeación Distrital para el  desarrollo del Proyecto de Inversión "Desarrollo de Ordenamiento Territorial "    en el Distrito de Cartagena.  tiene la necesidad de contratar la prestación de servicios  de servicios profesionales de (1)  Biologo</t>
  </si>
  <si>
    <t>La Secretaria de Planeación Distrital para el  desarrollo del Proyecto de Inversión "Desarrollo de Ordenamiento Territorial "    en el Distrito de Cartagena.  tiene la necesidad de contratar la prestación de servicios  de servicios profesionales de (1) Geogologo</t>
  </si>
  <si>
    <t>La Secretaria de Planeación Distrital para el  desarrollo del Proyecto de Inversión "Desarrollo de Ordenamiento Territorial "    en el Distrito de Cartagena.  tiene la necesidad de contratar la prestación de servicios  de servicios profesionales de (1) Ingeniero de Sistemas</t>
  </si>
  <si>
    <t>La Secretaria de Planeación Distrital para el  desarrollo del Proyecto de Inversión "Desarrollo de Ordenamiento Territorial "    en el Distrito de Cartagena.  tiene la necesidad de contratar la prestación de servicios  de servicios profesionales de (1) Promotora comunitaria</t>
  </si>
  <si>
    <t>3.5</t>
  </si>
  <si>
    <t>1.5</t>
  </si>
  <si>
    <t>La Secretaria de Planeación Distrital para el  desarrollo del Proyecto de Inversión "Apoyo a la Gestión e implementación de los Programas que buscan mejorar competitividad e integración Regional de Cartagena" del Distrito de Cartagena .  tiene la necesidad de contratar la prestación de servicios profesionales de (1 ) Administrador de Empresas especializado</t>
  </si>
  <si>
    <t>La Secretaria de Planeación Distrital para el  desarrollo del Proyecto de Inversión "Apoyo a la Gestión e implementación de los Programas que buscan mejorar competitividad e integración Regional de Cartagena" del Distrito de Cartagena .  tiene la necesidad de contratar la prestación de servicios profesionales de (1 ) Economista especializado</t>
  </si>
  <si>
    <t>La Secretaria de Planeación Distrital para el fortalecimiento en el  desarrollo del Proyecto de Inversión "Fortalecimiento a los procesos de Competitividad" del Distrito .  tiene la necesidad de la  contratación de   (1 ) Estudio prospectivo 2032: “Escenarios de la triple hélice y la participación comunitaria en la Ciudad de Cartagena”</t>
  </si>
  <si>
    <t>La Secretaria de Planeación Distrital para el fortalecimiento en el  desarrollo del Proyecto de Inversión "Fortalecimiento a los procesos de competitividad" del Distrito .  tiene la necesidad de la  contratación de   (1 )" La Elaboración de la política pública de Ciencia. Tecnología e Innovación en la ciudad de Cartagena de Indias D. T. y C.”</t>
  </si>
  <si>
    <t>La Secretaria de Planeación Distrital para el fortalecimiento en el  desarrollo del Proyecto de Inversión "Fortalecimiento a los procesos de competitividad" del Distrito .  tiene la necesidad de la  contratación de   (1 )" Análisis de percepción del Postconflicto al interior de las localidades de la
ciudad de Cartagena”</t>
  </si>
  <si>
    <t>La Secretaria de Planeación Distrital para el  desarrollo del Proyecto de Inversión "Fortalecimiento al Sistema de Información Geográfica" del Distrito de Cartagena.  tiene la necesidad de contratar la ACTUALIZACIÓN DEL ORTOFOTOMOSAICO Y DISEÑO
DE NOMENCLATURA URBANA DE LA CABECERA
MUNICIPAL DE CARTAGENA</t>
  </si>
  <si>
    <t>La Secretaria de Planeación Distrital para el  desarrollo del Proyecto de Inversión "Fortalecimiento al Sistema de Información Geográfica" del Distrito de Cartagena.  tiene la necesidad de contratar la Actualización de Plataforma del Mapa
Interactivo de Asuntos del Suelo - MIDAS</t>
  </si>
  <si>
    <t>La Secretaria de Planeación Distrital .  tiene la necesidad de contratar LA REALIZACION DE ESTUDIOS PARA LA CARACTERIZACIÓN Y DELIMITACIÓN DE LOS SUELOS DE PROTECCIÓN AMBIENTAL LOCALIZADOS EN EL SISTEMA HIDRICO  DE LA CIUDAD DE CARTAGENA DE INDIAS</t>
  </si>
  <si>
    <t>La Secretaria de Planeación Distrital .  tiene la necesidad de contratar plan parcial de REORDENAMIENTO DE LOS ASENTAMIENTOS DE LA ZONA INDUSTRIAL DE MAMONAL: POLICARPA. ARROZ BARATO Y PUERTA DE HIERRO.</t>
  </si>
  <si>
    <t>La Secretaria de Planeación Distrital .  tiene la necesidad de contratar PLAN PILOTO PARA EL ORDENAMIENTO DE ESTACIONAMIENTOS EN LAS ZONAS DE MAYOR AFLUENCIA Y CONFLICTO VEHICULAR EN EL DISTRITO DE CARTAGENA</t>
  </si>
  <si>
    <t>La Secretaria de Planeación Distrital .  tiene la necesidad de contratar  Un estudio para la Recuperación del Sistema de Caños y Lagunas Interiores de la Ciudad de Cartagena</t>
  </si>
  <si>
    <t>La Secretaria de Planeación Distrital .  tiene la necesidad de contratar Plan parcial Lomas del Peyé- R1</t>
  </si>
  <si>
    <t>La Secretaria de Planeación Distrital para el  desarrollo del Proyecto de Inversión "Fortalecimiento al Consejo Territorial de Planeación"    en el Distrito de Cartagena.  tiene la necesidad de realizar un convenio para el fortalecimiento del Concejo Territorial de Planeación</t>
  </si>
  <si>
    <t>La Secretaria de Planeación Distrital para el  desarrollo del Proyecto de Inversión "Fortalecimiento a los Consejos locales de Planeación"    en el Distrito de Cartagena.  tiene la necesidad de realizar un convenio para el fortalecimiento a los Concejos locales de Planeación</t>
  </si>
  <si>
    <t>La Secretaria de Planeación Distrital para el  fortalecimiento en el desarrollo del Proyecto de Inversión "Fortalecimiento a la formulación y Seguimiento al Plan de Desarrollo del Distrito de Cartagena.  tiene la necesidad de comprar ( 3 ) Equipos de computo con licenciamiento</t>
  </si>
  <si>
    <t>La Secretaria de Planeación Distrital para el fortalecimiento en el  desarrollo del Proyecto de Inversión "Fortalecimiento a la formulación y Seguimiento al Plan de Desarrollo del Distrito de Cartagena .  tiene la necesidad de la adquisición de  (2 ) Impresoras Láser Mediana</t>
  </si>
  <si>
    <t>La Secretaria de Planeación Distrital para el fortalecimiento en el  desarrollo del Proyecto de Inversión "Fortalecimiento a la formulación y Seguimiento al Plan de Desarrollo del Distrito .  tiene la necesidad de la  contratación de de  (1 ) Convenio</t>
  </si>
  <si>
    <t>La Secretaria de Planeación Distrital para el   desarrollo de las diferentes actividades de campo del Proyecto de Inversión ""Fortalecimiento a la formulación y Seguimiento al Plan de Desarrollo del Distrito de Cartagena.  tiene la necesidad de arrendar ( 1 ) Vehículo tipo camioneta 4 puertas</t>
  </si>
  <si>
    <t>La Secretaria de Planeación Distrital para el  fortalecimiento en el desarrollo del Proyecto de Inversión "Fortalecimiento al Sistema de Información Geográfica"  del Distrito de Cartagena.  tiene la necesidad de comprar ( 3 ) Equipos de computo de alto rendimiento con licenciamiento</t>
  </si>
  <si>
    <t>La Secretaria de Planeación Distrital para el fortalecimiento en el  desarrollo del Proyecto de Inversión "Fortalecimiento al Sistema de Información Geográfica""Fortalecimiento a la formulación y Seguimiento al Plan de Desarrollo del Distrito de Cartagena .  tiene la necesidad de la adquisición de  (1 ) PORTÁTIL DE ALTO RENDIMIENTO con licenciamiento</t>
  </si>
  <si>
    <t>La Secretaria de Planeación Distrital para el fortalecimiento en el  desarrollo del Proyecto de Inversión "Fortalecimiento al Sistema de Información Geográfica" del Distrito de Cartagena .  tiene la necesidad de la adquisición de  (1 ) Licencias - Software Arcgis Destop ArcEditor Arc SDE</t>
  </si>
  <si>
    <t>La Secretaria de Planeación Distrital para el fortalecimiento en el  desarrollo del Proyecto de Inversión "Fortalecimiento al Sistema de Información Geográfica" del Distrito de Cartagena .  tiene la necesidad de la contratación de un estudio de  (1 ) Diseño de Sofware para el funcionamiento del SIG</t>
  </si>
  <si>
    <t>La Secretaria de Planeación Distrital para el   desarrollo de las diferentes actividades de campo del Proyecto de Inversión "Fortalecimiento al Sistema de Información Geográfica" del Distrito de Cartagena.  tiene la necesidad de arrendar ( 1 ) Vehículo tipo camioneta. 4 puerta</t>
  </si>
  <si>
    <t>La Secretaria de Planeación Distrital para el  fortalecimiento en el desarrollo del Proyecto de Inversión "Fortalecimiento a los procesos de estratificación" del Distrito de Cartagena.  tiene la necesidad de comprar ( 5 ) Equipos de computo con licenciamiento</t>
  </si>
  <si>
    <t>La Secretaria de Planeación Distrital para el fortalecimiento en el  desarrollo del Proyecto de Inversión "Fortalecimiento a los procesos de estratificación"del Distrito de Cartagena .  tiene la necesidad de la adquisición de  (1 ) Scanner</t>
  </si>
  <si>
    <t>La Secretaria de Planeación Distrital para el fortalecimiento en el  desarrollo del Proyecto de Inversión "Fortalecimiento a los procesos de estratificación" del Distrito .  tiene la necesidad de la  contratación de   (1 ) asesoría para la  capacitación y divulgación de temas socioeconómicos de la Estratificación</t>
  </si>
  <si>
    <t xml:space="preserve">La Secretaria de Planeación Distrital para el   desarrollo de las diferentes actividades de campo del Proyecto de Inversión "Fortalecimiento a los procesos de estratificación" del Distrito de Cartagena.  tiene la necesidad de adquirir ( 5  ) Gorras Blancas con sus respectivos logos de la Alcaldía de Cartagena y Estratificación </t>
  </si>
  <si>
    <t xml:space="preserve">La Secretaria de Planeación Distrital para el   desarrollo de las diferentes actividades de campo del Proyecto de Inversión "Fortalecimiento a los procesos de estratificación" del Distrito de Cartagena.  tiene la necesidad de adquirir ( 5  ) Chalecos en Dril. con bolsillo. con forro. sin solapa con sus respectivos logos de la Alcaldía de Cartagena y Estratificación </t>
  </si>
  <si>
    <t xml:space="preserve">La Secretaria de Planeación Distrital para el   desarrollo de las diferentes actividades de campo del Proyecto de Inversión "Fortalecimiento a los procesos de estratificación" del Distrito de Cartagena.  tiene la necesidad de adquirir ( 10  ) Camisetas elaboradas en algodon. con cuello camisero (tipo polo). con boradado y estampado en plastisol. en tllas S y M </t>
  </si>
  <si>
    <t xml:space="preserve">La Secretaria de Planeación Distrital para el   desarrollo de las diferentes actividades de campo del Proyecto de Inversión "Fortalecimiento a los procesos de estratificación" del Distrito de Cartagena.  tiene la necesidad de arrendar  ( 1  ) Vehículo tipo camioneta. 4 puertas </t>
  </si>
  <si>
    <t xml:space="preserve">La Secretaria de Planeación Distrital para el   desarrollo de las diferentes actividades de campo del Proyecto de Inversión "Fortalecimiento a los procesos de estratificación" del Distrito de Cartagena.  requiere de la asistencia del comité permanente de estratificación para la primera instancia y parsusrtir los reclamos de apelación . en segunda instancia - estos honorarios se le cancelarán a los ( 5 )  representantes de la comunidad y dicho valor corresponde a medio dia de salario del alcalde por cada reunión </t>
  </si>
  <si>
    <t>La Secretaria de Planeación Distrital para el  fortalecimiento en el desarrollo del Proyecto de Inversión "Fortalecimiento al SISBEN "  en el Distrito de Cartagena.  tiene la necesidad de comprar ( 20 ) Equipos de computo con licenciamiento</t>
  </si>
  <si>
    <t>La Secretaria de Planeación Distrital para el fortalecimiento en el  desarrollo del Proyecto de Inversión "Fortalecimiento al SISBEN "  en el Distrito de Cartagena .  tiene la necesidad de la adquisición de  (1 ) Scanner</t>
  </si>
  <si>
    <t>La Secretaria de Planeación Distrital para el fortalecimiento en el  desarrollo del Proyecto de Inversión "Fortalecimiento al SISBEN "  en el Distrito de Cartagena .  tiene la necesidad de la adquisición de  (2 ) Portátiles de alto desempeño con su licenciamiento</t>
  </si>
  <si>
    <t>La Secretaria de Planeación Distrital para el fortalecimiento en el  desarrollo del Proyecto de Inversión "Fortalecimiento al SISBEN "   en el Distrito .  tiene la necesidad de adquirir    (1 ) Televisor de 46" que permita conectarse con equipos portàtiles</t>
  </si>
  <si>
    <t xml:space="preserve">La Secretaria de Planeación Distrital para el   desarrollo de las diferentes actividades de administrataivas del Proyecto de Inversión "Fortalecimiento al SISBEN "   en el Distrito de Cartagena.  tiene la necesidad de tomar en arriendo  ( 1  ) Oficina para su centro operativo y administrativo </t>
  </si>
  <si>
    <t xml:space="preserve">La Secretaria de Planeación Distrital para el   desarrollo de las diferentes actividades de administrataivas del Proyecto de Inversión "Fortalecimiento al Control Urbano"   en el Distrito de Cartagena.  tiene la necesidad de tomar en arriendo  ( 1  ) Oficina para su centro operativo y administrativo </t>
  </si>
  <si>
    <t>La Secretaria de Planeación Distrital para el   desarrollo de las diferentes actividades de elaboración de encuestas  del Proyecto de Inversión  "Fortalecimiento al SISBEN " y/o Distrito de  Cartagena - Secretaria de Planeación.  tiene la necesidad del servicio de litografía para un original en archivos digitales. impresión en tamaño caarta. color poligramia. con reproducción por ambas caras en papel propalcotes de 150 grs.  ( 40.000  ) formatos de encuestas -folletos</t>
  </si>
  <si>
    <t xml:space="preserve">La Secretaria de Planeación Distrital para el   desarrollo de las diferentes actividades de campo del Proyecto de Inversión "Fortalecimiento al SISBEN " en el Distrito de Cartagena.  tiene la necesidad de arrendar  ( 3  ) Vehículos tipo camioneta. 4 puertas </t>
  </si>
  <si>
    <t>La Secretaria de Planeación Distrital para  adecuación de las oficinas del centro operativo del SISBEN en   desarrollo de las diferentes actividades de campo del Proyecto de Inversión "Fortalecimiento al SISBEN " en el Distrito de Cartagena.  tiene la necesidad de adquirir los siguientes elementos:  ( 12  ) sillas tanden de cuatro puestos isoceles</t>
  </si>
  <si>
    <t>La Secretaria de Planeación Distrital para  adecuación de las oficinas del centro operativo del SISBEN en   desarrollo de las diferentes actividades de campo del Proyecto de Inversión "Fortalecimiento al SISBEN " en el Distrito de Cartagena.  tiene la necesidad de adquirir los siguientes elementos:  ( 3) carpas parasoles con estructura en tubería cuadrada de 1" CAL 18 pintada con poliamida y acabado en esmalte. En lona americana. eletrónicamente. medidas 8x3.5 mts.</t>
  </si>
  <si>
    <t>La Secretaria de Planeación Distrital para  adecuación de las oficinas del centro operativo del SISBEN en   desarrollo de las diferentes actividades de campo del Proyecto de Inversión "Fortalecimiento al SISBEN " en el Distrito de Cartagena.  tiene la necesidad de adquirir los siguientes elementos:  ( 1  ) digiturno. Ref. SUBDFDAIM</t>
  </si>
  <si>
    <t>La Secretaria de Planeación Distrital para  adecuación de las oficinas del centro operativo del SISBEN en   desarrollo de las diferentes actividades de campo del Proyecto de Inversión "Fortalecimiento al SISBEN " en el Distrito de Cartagena.  tiene la necesidad de adquirir los siguientes elementos:  ( 50  ) sillas plasticas</t>
  </si>
  <si>
    <t>La Secretaria de Planeación Distrital para  adecuación de las oficinas del centro operativo del SISBEN en   desarrollo de las diferentes actividades de campo del Proyecto de Inversión "Fortalecimiento al SISBEN " en el Distrito de Cartagena.  tiene la necesidad de adquirir los siguientes elementos:  ( 10  ) mesas</t>
  </si>
  <si>
    <t xml:space="preserve">La Secretaria de Planeación Distrital para  adecuación de las oficinas del centro operativo del SISBEN en   desarrollo de las diferentes actividades de campo del Proyecto de Inversión "Fortalecimiento al SISBEN " en el Distrito de Cartagena.  tiene la necesidad apoyo logistico para realización de  brigadas </t>
  </si>
  <si>
    <t>La Secretaria de Planeación Distrital para el fortalecimiento en el  desarrollo del Proyecto de Inversión "Fortalecimiento al Control Urbano " en el Distrito de Cartagena .  tiene la necesidad de la adquisición de  (2 ) Scanner</t>
  </si>
  <si>
    <t>La Secretaria de Planeación Distrital para el fortalecimiento en el  desarrollo del Proyecto de Inversión "Fortalecimiento al Control Urbano " "Fortalecimiento al SISBEN "  en el Distrito de Cartagena .  tiene la necesidad de la adquisición de  (2 ) Impresoras</t>
  </si>
  <si>
    <t>La Secretaria de Planeación Distrital para el fortalecimiento en el  desarrollo del Proyecto de Inversión "Fortalecimiento al Control Urbano " "Fortalecimiento al SISBEN "  en el Distrito de Cartagena .  tiene la necesidad de la adquisición de  (2 ) Càmaras digitales</t>
  </si>
  <si>
    <t>La Secretaria de Planeación Distrital para el   desarrollo de las diferentes actividades  del Proyecto de Inversión "Fortalecimiento al Control Urbano "en el Distrito de Cartagena.  tiene la necesidad de dar cumplimiento a lo estipulado en la Ley de Archivos. por lo que necesita contratar  ( 1  ) asesoría para estudios especializados para análisis urbanístico insular de Cartagena.</t>
  </si>
  <si>
    <t xml:space="preserve">La Secretaria de Planeación Distrital para el   desarrollo de las diferentes actividades de campo del Proyecto de Inversión "Fortalecimiento al Control Urbano " en el Distrito de Cartagena.  tiene la necesidad de arrendar  ( 2  ) Vehículos tipo camioneta. 4 puertas </t>
  </si>
  <si>
    <t>La Secretaria de Planeación Distrital para el   desarrollo de las diferentes actividades  del Proyecto de Inversión "Fortalecimiento al Control Urbano "en el Distrito de Cartagena.  tiene la necesidad de dar cumplimiento a lo estipulado en la Ley de Archivos. por lo que necesita contratar  ( 1  ) asesoría para estudios especializados para conservación Dinàmica Urbana ( Estudio de una zona de la ciudad plan de desarrollo).</t>
  </si>
  <si>
    <t>La Secretaria de Planeación Distrital para el  desarrollo del Proyecto de Inversión "Fortalecimiento institucional de la División de Inversión Pública de la Secretaría de Planeación. en materia de la formulación y seguimiento a la Inversión pública en el Distrito de Cartagena " .  tiene la necesidad de comprar ( 2) Equipos de computo con licenciamiento</t>
  </si>
  <si>
    <t>La Secretaria de Planeación Distrital para el  desarrollo del Proyecto de Inversión "Fortalecimiento institucional de la División de Inversión Pública de la Secretaría de Planeación. en materia de la formulación y seguimiento a la Inversión pública en el Distrito de Cartagena " .  tiene la necesidad de comprar ( 2) impresoras laser medianas</t>
  </si>
  <si>
    <t>La Secretaria de Planeación Distrital para el  desarrollo del Proyecto de Inversión "Fortalecimiento institucional de la División de Inversión Pública de la Secretaría de Planeación. en materia de la formulación y seguimiento a la Inversión pública en el Distrito de Cartagena " .  tiene la necesidad de comprar (1) Scaner</t>
  </si>
  <si>
    <t>La Secretaria de Planeación Distrital para el  fortalecimiento en el desarrollo del Proyecto de Inversión "Fortalecimiento del Banco de Programas y Proyectos".  tiene la necesidad de comprar ( 3 ) Equipos de computo con licenciamiento</t>
  </si>
  <si>
    <t xml:space="preserve">La Secretaria de Planeación Distrital para el  fortalecimiento en el desarrollo del Proyecto de Inversión "Fortalecimiento del Banco de Programas y Proyectos".  tiene la necesidad de comprar ( 1 ) sCANNER </t>
  </si>
  <si>
    <t xml:space="preserve">La Secretaria de Planeación Distrital para el  fortalecimiento en el desarrollo del Proyecto de Inversión "Fortalecimiento del Banco de Programas y Proyectos".  tiene la necesidad de comprar ( 1 ) Impresora Lasser de mediano rendimiento </t>
  </si>
  <si>
    <t>La Secretaria de Planeación Distrital para el   desarrollo de las diferentes actividades de campo del Proyecto de Inversión "Fortalecimiento del Banco de Programas y Proyectos".  tiene la necesidad de arrendar ( 1 ) Vehículo tipo camioneta. 4 puertas</t>
  </si>
  <si>
    <t>ARRENDAMIENTO VEHICULOS. TIPO CAMIONETA Y AUTOMOVIL. 5 PUESTOS. CON AIRE ACONDICIONADO PARA LA SECRETARIA DE PLANEACION DISTRITAL</t>
  </si>
  <si>
    <t>HONORARIOS MIEMBROS COMITÉ PERMANENTE ESTRATIFICACIÓN- REPRESENTANTES DE LA COMUNIDAD. 12 SESIONES ORDINARIAS Y 3 EXTRAORDINARIAS</t>
  </si>
  <si>
    <t>Servicio de impresión digital de documentos con texto. reproducción por una cara. en formato carta. a blanco / negro en papel bond de 75 g. para un volumen de 1 a 500 hojas de un mismo original</t>
  </si>
  <si>
    <t>Servicio de impresión digital de documentos con texto e imágenes. reproducción por una cara. en formato carta. a blanco / negro en papel bond de 75 g. para un volumen de 1 a 500 hojas de un mismo origen</t>
  </si>
  <si>
    <t xml:space="preserve">Servicio de impresión digital de documentos con texto e imágenes. reproducción por una cara. en formato carta. a color CMYK en papel bond de 75 g. para un volumen de 101 a 200 hojas.  </t>
  </si>
  <si>
    <t>Encuadernación con carátula tamaño media carta. en cartulina bristol. tipo de encuadernación  anillo plástico de 1 1/4". para una cantidad de hojas entre 1 a 350</t>
  </si>
  <si>
    <t xml:space="preserve">Encuadernación con carátula tamaño  carta. en  poly. tipo de encuadernación  anillo plástico de 1/2". para una cantidad de hojas entre 1 a 100 </t>
  </si>
  <si>
    <t>Encuadernación con carátula tamaño  carta. en  pasta dura. tipo de encuadernación  pasta dura. para una cantidad de hojas entre 1 a 500. con 1 a 4 títulos</t>
  </si>
  <si>
    <t>Servicio de ploter para planos con fondo. con técnica de impresión color pleno  en papel bond de 75 g.  formato medio pliego.</t>
  </si>
  <si>
    <t xml:space="preserve">Servicio de ploter para planos con fondo. con técnica de impresión color pleno  en papel bond de 75 g.  formato pliego.      </t>
  </si>
  <si>
    <t>Servicio de impresión digital  gran formato en papel fotográfico brillante o mate. tinta policromía CMYK con resolución de 2001 a 2500 dpi.</t>
  </si>
  <si>
    <t>Servicio de impresión digital  gran formato en papel vinilo microperforado. tinta policromía CMYK con resolución de 2001 a 2500 dpi.</t>
  </si>
  <si>
    <t xml:space="preserve">Servicio de impresión digital  gran formato en papel banner. tinta policromía CMYK con resolución de 2001 a 2500 dpi. </t>
  </si>
  <si>
    <t>Servicio de impresión digital de documentos con imágenes. reproducción por una cara. en formato carta. a color CMYK en papel adhesivo. para un volumen  superior a 501 hojas.</t>
  </si>
  <si>
    <t>1153173.6</t>
  </si>
  <si>
    <t>Servicio de litografía para un original en archivos digitales . impresión en tamaño carta. color policromia. con reproducción por ambas caras en papel propalcotes de 150 g (Folletos)</t>
  </si>
  <si>
    <t xml:space="preserve">Laminación al calor  de documento tamaño cédula. método de laminación por dos caras. en material funda de vinilo. con calibre 10 </t>
  </si>
  <si>
    <t>FOTOCOPIAS BLANCO Y NEGRO. TAMAÑO CARTA Y OFICIO</t>
  </si>
  <si>
    <t>Toner Cartridge - Black.  Tk-362</t>
  </si>
  <si>
    <t>Toner Cartridge - Black. TK 3130</t>
  </si>
  <si>
    <t>Estantes metálicos de 2mx92 a 40. calibre 22. con 6 entrepaños. distribuidos uniformente.</t>
  </si>
  <si>
    <t xml:space="preserve">La Secretaria de Planeación Distrital para el  desarrollo del Proyecto de Inversión "Fortalecimiento del Banco de Programas y Proyectos". tiene la necesidad de contratar la realización de la digitalización de los planos con fines de contingencia y continuidad del negocio de la Secretaria de Planeación de la Alcaldia de Cartagena de Indias </t>
  </si>
  <si>
    <t>La Secretaria de Planeación Distrital para el  desarrollo del Proyecto de Inversión "Desarrollo de Ordenamiento Territorial "    en el Distrito de Cartagena.  tiene la necesidad de contratar la compra de Imágenes satelitales ortorrectificadas</t>
  </si>
  <si>
    <t>Ramon León Hernandez  Director del DAV Distrital.    rleon@cartagena.gov.co Telefono 6501095 ex 3040</t>
  </si>
  <si>
    <t>Mantenimiento de aires BIMESTRALES TIPO: 2) TIPO PISO. 1)Centrales.(8) minisplit.(45) computadores</t>
  </si>
  <si>
    <t>MANTENIMIENTO DE OFICINAS.MODIFICACION . RECONSTRUCCION E INSTALACIONES DE EQUIPO DE OFICINA</t>
  </si>
  <si>
    <t>Construccion casa de la cultura en el corregimiento de Baru .municipio de Cartagena. Departamento de Bolivar.</t>
  </si>
  <si>
    <t xml:space="preserve">Construccion del canal de aguas pluviales del barrio la providencia sector  diagonal 34  desde la la abscisa K0+008 hasta H0-000 hasta K0+0008 y k0+100 hasta K0+127. de la ciudad de cartagena </t>
  </si>
  <si>
    <t>805029959.2</t>
  </si>
  <si>
    <t xml:space="preserve">Revestmiento en concreto Reforzado del canal de Agus Pluviales del barrio ceballo desde la ABSCISA K0+000 hasta K0+340 de la ciudad de Cartagena. </t>
  </si>
  <si>
    <t>Prestación de servicios profesionales y de apoyo a la gestion  para la secretaria del Interior y convivencia ciudadana. Remuneracion de servicios Técnicos: 1 apoyo a la gestión. 1 técnico y 20 profesionales.</t>
  </si>
  <si>
    <t>Contratación Directa (Ley 1150 de 2007. art. 2°)</t>
  </si>
  <si>
    <t>Prestación de servicios profesionales y de apoyo a la gestión  para el programa Asistencia. atención  y reparación integral a víctimas del conflicto armado:  3 apoyo a la gestión y  27 profesionales.</t>
  </si>
  <si>
    <t>seleccion abreviada de menor cuantia. ley 1150 de 2007 y decreto 1510 de 2013</t>
  </si>
  <si>
    <t>Camisetas. Gorras y chalecos</t>
  </si>
  <si>
    <t>Capacitaciones mecanismos de control (comparendo ambiental. normatividad piscinas. espectaculos publicos)</t>
  </si>
  <si>
    <t>Capacitación en prevencion. uso y abuso de sustancia psicoactivas</t>
  </si>
  <si>
    <t>capacitación en administracion. seguridad carcelaria y reforma penitenciaria</t>
  </si>
  <si>
    <t>Compra de Camas. almohadas. colchonetas y sabanas</t>
  </si>
  <si>
    <t>Suministro de Equipos. elementos y dispositivos médicos y odontológicos</t>
  </si>
  <si>
    <t>licitacion publica. ley 1150 de 2007 y decreto 1510 de 2013</t>
  </si>
  <si>
    <t>Combustible. aceites y lubricantes para las maquinas del cuerpo de bomberos</t>
  </si>
  <si>
    <t>llantas. rines y neumáticos</t>
  </si>
  <si>
    <t>Selección Abreviada de menor cuantia. ley 1150 de 2007 y decreto 1510 de 2013</t>
  </si>
  <si>
    <t>Adecuación en obras civiles para las  estaciones de bomberos de Cartagena: . Santa Lucia y Bocagrande redes eléctrica e informática</t>
  </si>
  <si>
    <t>Suministro de Tiquetes Aereos para Custodios. Traslados de Adolescentes a sus Ciudades de Origen. Ordenados por el Juez.</t>
  </si>
  <si>
    <t>Convenio para la Desintoxicación.  rehabilitación por consumo de SPA. y  diagnostico  en Salud Mental de los y las Adolescentes en Riesgo de Infringir la Ley penal</t>
  </si>
  <si>
    <t>Convenio Asomenores. para la atencion Integral de Adolescentes Infractores de la Ley Penal</t>
  </si>
  <si>
    <t>Licitacion publica. ley 1150 de 2007 y decreto 1510 de 2013</t>
  </si>
  <si>
    <t>Acciones simbolicas de reparacion (monumentos. parques. plaza. entrada urbanizacion)</t>
  </si>
  <si>
    <t>JORNADA DE PROMOCION. PREVENCION Y ATENCION EN DDHH. ESCNNA y TRATA DE PERSONAS</t>
  </si>
  <si>
    <t>campaña de auto –reconocimiento de las comunidades negras. afrocolombianas. palenqueras y raizales.</t>
  </si>
  <si>
    <t>Apoyo logistico para Eventos de conmemoración de fechas día de la afrocolombianidad y dìa mundial contra el racismo. 27 de agosto aniversario ley 70</t>
  </si>
  <si>
    <t>Kandangas  de las comunidades negras. afrocolombianas. palenqueras y raizales</t>
  </si>
  <si>
    <t>Equipos de comunicaciones: radios de comunicación - avantales. compra de cintas camarografo. camara digital)</t>
  </si>
  <si>
    <t>Adquisición de laminas fibrocemento. zinc. ganchos. paraguillas</t>
  </si>
  <si>
    <t>Convenio. compra de equipos (pluviómetro). mapa de riesgos comunitario</t>
  </si>
  <si>
    <t>Adquisición. reconstruccción y adecuación de viviendas afectadas por ordenes judiciales y otros</t>
  </si>
  <si>
    <t>Seguimiento a las familias. jornadas de salud. apoyo psicosocial</t>
  </si>
  <si>
    <t>CAPACITACIÓN PARA FORTALECIMIENTO INSTITUCIONAL. COMBAS Y COMITES ESCOLARES S PARA LA PREVENCION A EMERGENCIAS</t>
  </si>
  <si>
    <t>Adicional . arrendamiento de los locales 1.2.3. 4 Y 5 ubicados en el edificio Mar del Norte en Marbella.</t>
  </si>
  <si>
    <t>Arrendamiento de los locales 1.2.34 Y 5 ubicados en el edificio Mar del Norte. en Marbella avenida Santander No. 46B-06.</t>
  </si>
  <si>
    <t>Auditoria técnica. administrativa y financiera al contrato de concesión  No. 001 de 2007.</t>
  </si>
  <si>
    <t>Servicio de fotocopiado. encuadernacion y anillado.</t>
  </si>
  <si>
    <t>Suministro. instalación y aplicación de la señalización horizontal  para el Distrito de cartagena.</t>
  </si>
  <si>
    <t>10/11/2015.</t>
  </si>
  <si>
    <t>PRESTACIÓN DE SERVICIOS PROFESIONALES Y DE APOYO A LA GESTIÓN PARA LA ASESORÍA. Y APOYO A LAS ACTIVIDADES DEL PROYECTO FORTALECIMIENTO DE LOS PROGRAMAS DE ACCESO Y PERMANENCIA DE LOS EGRESADOS DEL SISTEMA EDUCATIVO  OFICIAL Y EL  APOYO EN LA REALIZACION DE ACTIVIDADES OPERATIVAS Y DE CONTROL DE PROGRAMAS DE EDUCACION SUPERIOR QUE SE DESARROLLEN A TRAVES DE LOS DIEZ CENTROS REGIONALES DE EDUCACION SUPERIOR (4 SERVICIOS PROFESIONALES Y 18 APOYO A LA GESTIÓN)</t>
  </si>
  <si>
    <t>PRESTACIÓN DE SERVICIOS DE EDUCACIÓN SUPERIOR A  JOVENES Y ADULTOS CARTAGENEROS DE  ESTRATOS SOCIECONOMICOS 1.2 Y 3 Y/O POBLACION VULNERABLE (Contrato inteadministrativo)</t>
  </si>
  <si>
    <t>PUBLICIDAD FLAYER. PENDONES Y STANS EDUCACION SUPERIOR</t>
  </si>
  <si>
    <t>Laboratorio de Física. Química. Biología. Ciencias ( uno por Institución)</t>
  </si>
  <si>
    <t>Canasta de Preescolar. (1 por sede)</t>
  </si>
  <si>
    <t>Bibliotaca/Estantes metálicos sin espaldar. estructura de piso. techo. laterales. cuatro entrepaño extraibles y graduables con pestañas de contenidos intermedia(3 por Institución; 82 I.E.)</t>
  </si>
  <si>
    <t>Biblioteca/ Mesas trapezoidal para adultos. ( 2 por Institución; 82 IE.)</t>
  </si>
  <si>
    <t>Biblioteca/Sillas de lectura adultos. (6 por Institución;82 I.E)</t>
  </si>
  <si>
    <t xml:space="preserve">Biblioteca/Estantes metálicos/Referencia: Estante metálico Milenio doble servicio de 2.00x 0.90x 0.50. sin espaldar. estructura de piso. techo. laterales soldados entre si y cuatro entrepaños extraíbles y graduables con pestaña de contención  intermedia. Laterales metálicos. Pintura al horno (3 por sedes;170 sedes) </t>
  </si>
  <si>
    <t>Mesas cuadradas de 4 puestos. plásticas de alta resistencia para los comedores escolares</t>
  </si>
  <si>
    <t>Sillas plásticas. resistentes sin brazo. espaldar con huequitos para los comedores escolares</t>
  </si>
  <si>
    <t>Vitrina Pedagógica   - Renovación de textos escolares en I.E.O. en los niveles de preescolar. básica y media</t>
  </si>
  <si>
    <t>PRESTACIÓN DE SERVICIOS DE APOYO A LA GESTIÓN PARA EL SOPORTE TÉCNICO EN LA HERRAMIENTA SIGCE DENTRO DEL  COMPONENTE RESIGNIFICACIÓN DE LOS PROYECTOS EDUCATIVOS INSTITUCIONALES PEI. DEL PROYECTO FORTALECIMIENTO DE LA GESTIÓN ESCOLAR (Un tecnólogo)</t>
  </si>
  <si>
    <t>MEJORAMIENTO DE LAS COMPETENCIAS LINGÜÍSTICAS EN EL IDIOMA INGLÉS A DOCENTES DE INGLÉS. DOCENTES DE PRIMARIA. DIRECTIVOS DOCENTES Y ESTUDIANTES DE LAS INSTITUCIONES OFICIALES EDUCATIVAS DEL DISTRITO DENTRO DEL PROYECTO FORTALECIMIENTO DEL BILINGUISMO EN LAS INSTITUCIONES</t>
  </si>
  <si>
    <t>PRESTACION DE SERVICIOS PROFESIONALES Y APOYO A LA GESTIÓN DENTRO DEL PROYECTO FORTALECIMIENTO DEL BILINGUISMO EN LAS INSTITUCIONES EDUCATIVAS OFICIALES (Un profesional especializado. Un profesional universitario y un asistencial)</t>
  </si>
  <si>
    <t>Educación en valores. Educación para la  Sexualidad y Proyecto de  vida en IEO</t>
  </si>
  <si>
    <t>DESARROLLAR LA GESTIÓN ACADÉMICO-ADMINISTRATIVA COMPLEMENTARIA DEL NODO Y/O CENTRO DE FORMACIÓN PARA LA MEDIA TÉCNICA DE TURISMO. A FIN DE FORTALECER LA OFERTA DE FORMACIÓN EN EL NIVEL DE MEDIA TÉCNICA EN LAS INSTITUCIONES EDUCATIVAS OFICIALES (Convenio de Asociación).</t>
  </si>
  <si>
    <t>DESARROLLAR LA GESTIÓN ACADÉMICO-ADMINISTRATIVA COMPLEMENTARIA DEL NODO Y/O CENTRO DE FORMACIÓN PARA LA MEDIA TÉCNICA DE PETROQUÍMICA PLÁSTICA. LOGÍSTICA Y PUERTOS Y TELEMÁTICA Y TELEINFORMÁTICA (Convenio de Asociación).</t>
  </si>
  <si>
    <t>Ahora Si. Educación Media Tecnica Pertinente Y De Calidad</t>
  </si>
  <si>
    <t>ATENCION EDUCATIVA DE NIÑOS. NIÑAS Y JÓVENES EN CONDICIÓN DE EXTRAEDAD. VULNERABILIDAD Y MENORES EN RIESGO - Banco de Oferentes</t>
  </si>
  <si>
    <t>TRANSPORTAR A LOS NIÑOS. NIÑAS Y ADOLESCENTES.</t>
  </si>
  <si>
    <t>1138753441.32</t>
  </si>
  <si>
    <t>PRESTACION DE SERVICIOS PROFESIONALES EN LOS PROCESOS DE RELACIONADOS CON LA ASESORÍA. ACOMPAÑAMIENTO Y SOPORTE TÉCNICO EN LOS SISTEMAS DE INFORMACIÓN DE MATRÌCULA QUE SE MANEJAN EN LAS UNALDES Y EN LAS  INSTITUCIONES EDUCATIVAS DE SU ZONAS (4 INGENIEROS DE SISTEMAS).</t>
  </si>
  <si>
    <t>PRESTACION DE SERVICIOS  PARA  LA OPERACIÓN. DIVULGACIÓN Y APROPIACIÓN DE LOS PUNTOS VIVE DIGITAL PLUS QUE FUNCIONAN EN LAS INSTITUCIONES EDUCATIVAS OFICIALES DEL DISTRITO (3 TECNOLOGOS)</t>
  </si>
  <si>
    <t>PRESTACIÓN DE SERVICIOS PROFESIONALES Y DE APOYO A LA GESTIÓN  PARA SOPORTE TÉCNICO. ASESORÍA. ACOMPAÑAMIENTO Y SEGUIMIENTO EN LA IMPLEMENTACIÓN DE SISTEMAS DE INFORMACION. HARDWARE Y DISEÑO. DESARROLLO E IMPLEMENTACIÓN DE SISTEMAS DE INFORMACIÓN Y HERRAMIENTAS MULTIMEDIA EL  EN LA SECRETARIA DE EDUCACION DISTRITAL. UNALDES E INSTITUCIONES EDUCATIVAS (3 PROFESIONALES).</t>
  </si>
  <si>
    <t>CURSOS Y TALLERES (LUGAR. REFRIGERIOS. EQUPOS AUDIOVISUALES. ETC).</t>
  </si>
  <si>
    <t>PRESTACIÓN DE SERVICIOS DE TRANSPORTE PARA EL DIARIO DESPLAZAMIENTO DE LOS FUNCIONARIOS DE LAS DIFERENTES DEPENDENCIAS DE LA  SECRETARIA DE EDUCACIÓN DISTRITAL Y UNALDES. A LAS INSTITUCIONES EDUCATIVAS  Y DEMÁS SITIOS REQUERIDOS PARA EL CABAL CUMPLIMIENTO DE LAS ACTIVIDADES MISIONALES.</t>
  </si>
  <si>
    <t>MANTENIMIENTO. REPARACION. MODIFICACION. RECONSTRUCCION E INSTALACION DE BIENES. EQUIPOS. AIRES ACONDICIONADOS.</t>
  </si>
  <si>
    <t>COMPRA DE EQUIPOS. MATERIALES Y SUMINISTROS (PAPELERIA).</t>
  </si>
  <si>
    <t xml:space="preserve">PRESTACION DE SERVICIOS PROFESIONALES . A TRAVES DE LA ASESORIA JURIDICA A LA SECRETARIA DE EDUCACION  DISTRITAL </t>
  </si>
  <si>
    <t xml:space="preserve">POLIZA SEGURO EQUIPOS: TABLEROS DIGITALES. EQUIPOS PUNTOS VD PLUS. CIER. </t>
  </si>
  <si>
    <t xml:space="preserve">ADMINISTRACION. MANTENIMIENTO Y FUNCIONAMIENTO DE LOS PUNTOS VIVE DIGITAL PLUS. </t>
  </si>
  <si>
    <t>PRESTACION SERVICIOS PROFESIONALES PARA EL FORTALECIMIENTO DEL PROYECTO INFRAESTRUCTURA EDUCATIVA INTEGRAL (Un abogado especializado. Dos (2) Ingenieros y dos (2) arquitectos.</t>
  </si>
  <si>
    <t>CONTRATACION DE 3 PROFESIONALES DE LA SALUD  ESPECIALIZADOS AUDITORES PARA EL PROCESO DE AUTORIZACIÓN DE SERVICIOS. AUDITORÍA CONCURRENTE Y AUDITORÍA DE CUENTAS</t>
  </si>
  <si>
    <t>CONTRATACION DE 1 ADMINISTRADOR AUDITOR PARA EL PROCESO DE AUTORIZACIÓN DE SERVICIOS. AUDITORÍA CONCURRENTE Y AUDITORÍA DE CUENTAS</t>
  </si>
  <si>
    <t>CONTRATACION DE 2 PROFESIONALES DE LA SALUD  AUDITORES PARA EL PROCESO DE AUTORIZACIÓN DE SERVICIOS. AUDITORÍA CONCURRENTE Y AUDITORÍA DE CUENTAS</t>
  </si>
  <si>
    <t>CONTRATACION DE 1 PU  PARA EL PROCESO DE AUTORIZACIÓN DE SERVICIOS. AUDITORÍA CONCURRENTE Y AUDITORÍA DE CUENTAS</t>
  </si>
  <si>
    <t>CONTRATACION DE 2 TECNICOS   PARA EL PROCESO DE AUTORIZACIÓN DE SERVICIOS. AUDITORÍA CONCURRENTE Y AUDITORÍA DE CUENTAS</t>
  </si>
  <si>
    <t>CONTRATACION DE 1 TECNOLOGO PARA EL PROCESO DE AUTORIZACIÓN DE SERVICIOS. AUDITORÍA CONCURRENTE Y AUDITORÍA DE CUENTAS</t>
  </si>
  <si>
    <t>Contratacion  del 1er nivel con  la ESE CARTAGENA DE INDIAS. mediante Convenio interadministrativo  según parámetros establecidos en el decreto 4747 del 2009. para satisfacer la demanda en servicios de salud de acuerdo con la demanda .proyectada para la vigencia 2013. para la atención de la población pobre y vulnerable vinculada.</t>
  </si>
  <si>
    <t>CONTRATACION DE 1 TECNICO EN SALUD PARA APOYO EN ATENCIÓN A POBLACIÓN VICTIMA. MANEJO DE ARCHIVO Y CORRESPONDENCIA.</t>
  </si>
  <si>
    <t>Compra de equipos  para realizacion de tamizajes de  deteccion temprana de hipertension . diabetes y ERC en articulacion con las empresas de planes de beneficios(tensiometros y glucometros)</t>
  </si>
  <si>
    <t>Contratación de un (1) licenciado en educacion fisica. para Implementar la actividad fisica y el aprovechamiento del tiempo libre en servicios de salud. escenarios educativos. grupo comunitarios .</t>
  </si>
  <si>
    <t>Contratación de un (1) profesional de la salud. Promover el Incremento de las coberturas de prevención. detección temprana. el acceso oportuno al diagnóstico y tratamiento de las ECNT y ECR en las 110 de  las instituciones de salud</t>
  </si>
  <si>
    <t>Contratación de una (1) AUXILIAR en  enfermería para  Promover el consumo diario de frutas y verduras. toma casual de presion arterial. peso . talla y charlas sobre factores de riesgos modificables y no modificables. tto . complicaciones y prevencion de las ECNT a los 27 centros de vida y 75 grupos oranizados y apoyo a las diferentes lineas del programa de ECNT</t>
  </si>
  <si>
    <t>Contratación de un (1) medico- pediatra para el fortalecimiento de la estrategia AIEPI. metodo canguro y minuto de oro por 10 meses.</t>
  </si>
  <si>
    <t>Fortalecimiento del programa de crecimiento y desarrollo (abordaje institucional y comunitario) y Busqueda activa.atencion y deteccion oportuna de niños niñas y adolescentes con alteraciones en desarrollo(diagnostico. visitas domiciliarias).</t>
  </si>
  <si>
    <t>Diseño y ejecucion de  diez (10 acciones en espacio publico de alta concurrencia de madres. cuidadores para la promocion de practicas clave para un adecuado crecimiento y desarrollo de niños y niñas.</t>
  </si>
  <si>
    <t>Contratacion de un (1) profesional Universitario del area de salud oral. para la realizacion de asistencias tecnicas para la verificacion del cumplimiento de la norma tecnica y lineamientos en salud oral ( incluido la verificacion del cumplimiento de los lineamientos para el uso controlado de flúor y mercurio</t>
  </si>
  <si>
    <t>Contratacion de un (1) profesional Universitario del area de salud visual. para la realizacion de asistencias tecnicas para la verificacion del cumplimiento de la norma tecnica y lineamientos en salud visual</t>
  </si>
  <si>
    <t>Contratacion de un (1) profesional Universitario del area de salud auditiva. para la realizacion de asistencias tecnicas para la socializacion de protocolos y lineamientos de salud auditiva y comunicativa</t>
  </si>
  <si>
    <t xml:space="preserve">Desarrollar acciones   para  promover estilos de vida saludable. la salud bucal. visual y auditiva  a 40 redes de salud y  bienestar de la infancia y las 3 redes  insitucionales y comunitarias protectoras de la salud mental y convivencia social  </t>
  </si>
  <si>
    <t>Realizacion tres (3) talleres de capacitacion dirigido a  profesionales. para la sensibilizacion y capacitacion  sobre normas tecnicas y deteccion temprana de alteraciones de salud auditiva</t>
  </si>
  <si>
    <t>contratacion de un (1)Profesional de la salud y/o ingenieria de sistemas  para realizar la vigilancia de la calidad del dato y  apoyar el funcionamiento del - SIANIESP. con formación en el nivel nacional y experiencia certificada en manejo del software  SIVIGILA-SIANIESP</t>
  </si>
  <si>
    <t>Contratacion de  siete (7) profesional del area de la salud(Bacteriologa.Odontologa y/o medico)   con formación en VSP certificada por el INS para apoyar  los componentes según lineamientos nacionales de VSP.</t>
  </si>
  <si>
    <t>Contratacion de dos (2)auxiliares de enfemeria para apoyar la vigilancia de los eventos de interes en salud publica. desde el centro regulador de urgencia.</t>
  </si>
  <si>
    <t xml:space="preserve">Contratacion de dos(2) profesionales del area de la salud especializados en epidemiologia y/ auditoria. gerencia en salud. Para las salas ERA- ESI- IRAG y apoyo a VSP </t>
  </si>
  <si>
    <t>DESARROLLAR LA LINEA DE BASE Y FORTALECER LOS METODOS DIAGNOSTICOS DE  ESCABIOSIS .  ERLICHIOSIS .  ANAPLASMOSIS</t>
  </si>
  <si>
    <t>Observación. esterilización y control técnico de caninos callejeros y con dueños</t>
  </si>
  <si>
    <t>Fortalecimiento a las acciones de puerto . mediante la contratacion de Dos(2) medico con experiencia en el area.</t>
  </si>
  <si>
    <t>Contratación de entidad para la incineración. destrucción y/o desnaturalización y disposición final de productos objeto de medidas sanitarias.</t>
  </si>
  <si>
    <t xml:space="preserve">Contratación por 11 meses de personal 3 Técnicos Auxiliares en Servicios Farmacéuticos. con experiencia en acciones de inspección y vigilancia de productos farmacéuticos y cosméticos. para actividades operativas de obligatorio cumplimiento </t>
  </si>
  <si>
    <t>Contratar un profesional de enfermería para la realización Seguimiento a las EPS en el cumplimiento de lineamientos programaticos y clinicos a Instituciones de II. III y IV nivel de atención que garanticen calidad en la atención y el control de infecciones. e intervención de la TB en micro y macro empresas. y apoyo a las AT de casos especiales.</t>
  </si>
  <si>
    <t>Contratar un profesional de medicina para el abordaje de la coinfección TB/VIH . fortaleciendo las actividades colaborativas. la TB infantil. la Farmacorresistencia. otras comorbilidadades y unidad de analisis de la Mortalidad por tuberculosis</t>
  </si>
  <si>
    <t>Contratar un (1) Profesional de Enfermería para la realización de la Investigación de campo. estudio de contactos y seguimiento de casos como lo establecen los lineamientos</t>
  </si>
  <si>
    <t>Dos Talleres de entrenamiento de medicos y enfermeras en el manejo de la Lepra. Leprorreacciones.valoración neurologica simplificada para la prevención de la Discapacidad</t>
  </si>
  <si>
    <t>Contratar un profesional de Trabajo Social para el fortalecer las alianzas publico. privada y mixtas (APP/PPM). la participación comunitaria en procesos de Movilización social.  y recuperación de casos en condición de abandono.</t>
  </si>
  <si>
    <t xml:space="preserve">Diseño y reproducción de material educativo y publicitario alusivo a la prevención de la Lepra y La discapacidad en ojos. manos y pies. </t>
  </si>
  <si>
    <t>Capacitacion de 4 instituciones de salud  como IAMI. ante el MSPS y UNICEF.</t>
  </si>
  <si>
    <t>Trabajo de investigacion con la academia para  conocer diagnostico nutricional en la poblacion infantil del Distrito (Bajo peso. Desnutricion. Sobrepeso y Obesidad</t>
  </si>
  <si>
    <t>Contratacion de un tecnico en sistemas  para la elaboracion  de base de datos y seguimiento de las diferentes intervenciones del programa. (Capacitaciones. asistencias tecnicas. entregas de suplementosalimenticios. desparasitantes. entre otros)</t>
  </si>
  <si>
    <t>Contratación de dos (2)enfermeras para acciones de promociòn y prevenciòn para fortalecimiento de los programas de planificaciòn familiar. prevenciòn de cancer de cuello y mama</t>
  </si>
  <si>
    <t>Contratar el mantenimiento preventivo y correctivo de los equipos de red de frío. aire acondicionado y planta electrica.</t>
  </si>
  <si>
    <t>Compra de  insumos para el desarrollo del PAI(baterias para los termòmetros digitales de minimas y máximas y digitales . guantes. colectores para cortopunzantes. algodón. jeringas para dilución. tapabocas. bolsas para desechos)</t>
  </si>
  <si>
    <t>Contratación de   Un (1) tecnologo con conocimientos en sistema para verificación de la calidad y sistematización de la información estadística. velar por la oportunidad en la entrega de informes y actualización de las bases de datos de vacunación que se requieran.</t>
  </si>
  <si>
    <t>Contratación de cinco (5) profesionales en Enfermería para desarrollar el plan de asesoría. asistencia técnica y supervisión en los diferentes componentes del programa. a las IPS públicas y privadas y EAPB.</t>
  </si>
  <si>
    <t>Contratación de servicio de transporte para  realizar acciones de la gestión del PAI. asietencias tecnicas  y apoyo a actividades de vigilancia. control y seguimiento (Arriendo de vehículo con conductor a todo costo).</t>
  </si>
  <si>
    <t>Contratación de un (1) ingeniero de sistema para el manejo de base de datos. aistencia funcional y técnica del Sistema de Información Nominal del PAI.</t>
  </si>
  <si>
    <t>Contratación de personal un (1) profesionales publicidad. periodismo. comunicación social para diseño e implementación de estrategias IEC)</t>
  </si>
  <si>
    <t>Contratación de personal un (1) profesionales de la salud  para fortalecimiento de la capacidad en materia de ejecución. seguimiento y evaluación de las funciones esenciales en salud pública y para el ejercicio de la autoridad sanitaria.</t>
  </si>
  <si>
    <t xml:space="preserve">Contratación de personal un (1) profesional  universitario para fortalecimiento de la capacidad en materia de ejecución. seguimiento y evaluación de las funciones esenciales en salud pública y para el ejercicio de la autoridad sanitaria. </t>
  </si>
  <si>
    <t xml:space="preserve">Promoción de la salud mental y prevención del consumo de sustancias psicoactivas en adolescentes y jovenes vulnerables. a través del fomento de habilidades artisticas. </t>
  </si>
  <si>
    <t xml:space="preserve">Fortalecimiento y acompañamiento a tres (3) redes institucionales y comunitarias protectoras de la salud mental y la convivencia sociaL. para el  fomento de entornos saludables de niños y niñas. </t>
  </si>
  <si>
    <t xml:space="preserve">Contratación de un (1) psicólogo para brindar asesoría. asistencia técnica y acompañamiento a instituciones de salud para la prevención. atención y mitigación de problemas. trastornos y eventos de salud mental y consumo de sustancias psicoactivas y el fortalecimiento del sistema de vigilancia de eventos de interes en salud mental. </t>
  </si>
  <si>
    <t>Contratación de CINCO(5) psicologos para la ejecución de acciones de prevención de la violencia escolar. suicidio. consumo de sustancias pasicoactivas y trastornos mentales. en el marco de la estrategia Ahora Sí Salud en el Colegio</t>
  </si>
  <si>
    <t xml:space="preserve">Curso de soporte básico - Planes de Emergencias hospitalario. Socialización guías del Ministerio de Salud  - Primer respondiente comunitario - Materiales peligrosos (PRIMAT) - Curso comando de incidente - Simulacro -  reanimación basica y avanzada y dos simulacros </t>
  </si>
  <si>
    <t xml:space="preserve">compra de sillas sala de comunicación 13) - ergonomicas. canecas. </t>
  </si>
  <si>
    <t>Mantenimiento  Vehiculo camando de incidente.( mantenimiento preventivo. combustible )</t>
  </si>
  <si>
    <t xml:space="preserve">Compra  de  Radios base (3).   5 portatil con accesorios </t>
  </si>
  <si>
    <t>ELEMENTOS DE PROTECCION PERSONAL(GORRAS. CHALECOS .BOTAS)</t>
  </si>
  <si>
    <t xml:space="preserve">Servicio arriendo vehículos  para el traslado de personal de las áreas Social. Juridica y Participación  en cumplimiento de las funciones misionales  y delegadas en la alcaldía local </t>
  </si>
  <si>
    <t xml:space="preserve">Servicio arriendo vehículos  para el traslado de personal de las  areas: establecimiento de comercio. espacio público.  banco de programas y proyectos en cumplimiento de las funciones misionales  y delegadas en la alcaldía local </t>
  </si>
  <si>
    <t>Proyectos de infraestructura en la localidad  (pavimentación. adecuación de vías. canchas)</t>
  </si>
  <si>
    <t>Adecuación. amueblamiento y  recuperación de parques y zonas verdes de la localidad industrial y de la bahía</t>
  </si>
  <si>
    <t>164633846.15</t>
  </si>
  <si>
    <t>"servicios de Gestión. servicios Profesionales de empresa y Servicios administrativos"</t>
  </si>
  <si>
    <t>Contratación  de prestación de servicios de gestión. profesionales para el desarrollo de los distintos proyectos sociales a  ejecutar en la localidad industrial y de la bahía</t>
  </si>
  <si>
    <t>Construcción. adecuación. amueblamiento y  recuperación de parques y zonas verdes de la localidad industrial y de la bahía</t>
  </si>
  <si>
    <t>PRESTACION DE SERVICIOS PROFESIONALES PARA
IMPLEMENTAR EL SISTEMA INTEGRADO DE
GESTION (PROCESO DE CALIDAD. MECI ) DE LA
ALCALDIA LOCAL</t>
  </si>
  <si>
    <t>La Oficina Asesora de Control Disciplinario para la buena prestacion del servicio misional a su cargo. requiere contratar la prestacion de servicios profesionales  de doce (12) abogados. para la asesoria juridica de las actuaciones desarrolladas en la misma</t>
  </si>
  <si>
    <t>La Oficina Asesora de Control Disciplinario para la buena prestacion del servicio misional a su cargo. requiere contratar la prestacion de servicios profesionales  de un (1) Contador. para la asesoria contable y financiera y de dos (2) Administradores o profesionales en ciencias afines. para la asesoria Administrativa de las actuaciones desarrolladas en la misma</t>
  </si>
  <si>
    <t>La Oficina Asesora de Control Interno  para cumplir su labor Evaluadora e Independiente relacionada con sus funciones y competencia  .   requiere contratar la prestacion de servicios profesionales  tres  (3) Contadores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</si>
  <si>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profesionales  tres  (4) Contadores Especializados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</si>
  <si>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profesionales dos   (1) Abogado Especializado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</si>
  <si>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profesionales  cuatro  (4) Abogados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</si>
  <si>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profesionales dos   (2) Abogados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</si>
  <si>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profesionales dos   (1)  Ingeniero Civil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</si>
  <si>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profesionales una   (1)  Ingeniera de Industrial Especializada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</si>
  <si>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profesionales de dos    (2)  Ingenieras de Sistema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</si>
  <si>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profesionales de Un   (1)   Administrador Industrial. dos (2) Administrador Publico. un (1) Administrador en Salud. Un Administrador de Comercio Exterior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</si>
  <si>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apoyo a la gestión de un   (1) administrador.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</si>
  <si>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profesionales de Un   (1) economista especializado a fin de desarrollar las actividades derivadas de los procesos relacionadon con los diferentes roles enmarcados  dentro del Plan de Auditoria 2015</t>
  </si>
  <si>
    <t>La Oficina Asesora de Control Interno  para cumplir su labor Evaluadora e Independiente relacionada con sus funciones y competencia  .   requiere contratar la prestacion de servicios  de apoyo a la gestión de dos  (2) técnicos .a fin de desarrollar las actividades derivadas de los procesos relacionados con los diferentes roles enmarcados  dentro del Plan de Auditoria 2015</t>
  </si>
  <si>
    <t>La Oficina Asesora de Control Interno  para cumplir su labor Evaluadora e Independiente relacionada con sus funciones y competencia  .   requiere contratar la prestacion de servicios  de apoyo a la gestión de un  (1) abogado .a fin de desarrollar las actividades derivadas de los procesos relacionados con los diferentes roles enmarcados  dentro del Plan de Auditoria 2015</t>
  </si>
  <si>
    <r>
      <rPr>
        <b/>
        <sz val="9"/>
        <rFont val="Arial"/>
        <family val="2"/>
      </rPr>
      <t>MENSAJERIA</t>
    </r>
    <r>
      <rPr>
        <sz val="9"/>
        <rFont val="Arial"/>
        <family val="2"/>
      </rPr>
      <t xml:space="preserve"> POR 12 MESE ENVIOS URBANOS Y NACIONALES</t>
    </r>
  </si>
  <si>
    <r>
      <rPr>
        <b/>
        <sz val="9"/>
        <rFont val="Arial"/>
        <family val="2"/>
      </rPr>
      <t>ARRIENDO</t>
    </r>
    <r>
      <rPr>
        <sz val="9"/>
        <rFont val="Arial"/>
        <family val="2"/>
      </rPr>
      <t xml:space="preserve"> OFICINA DE VALORIZACION  ACTUAL</t>
    </r>
  </si>
  <si>
    <r>
      <t>ARRIENDO MAQUINA</t>
    </r>
    <r>
      <rPr>
        <b/>
        <sz val="9"/>
        <rFont val="Arial"/>
        <family val="2"/>
      </rPr>
      <t xml:space="preserve"> FOTOCOPIADORA</t>
    </r>
    <r>
      <rPr>
        <sz val="9"/>
        <rFont val="Arial"/>
        <family val="2"/>
      </rPr>
      <t xml:space="preserve"> </t>
    </r>
  </si>
  <si>
    <t>289Q8434</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</si>
</sst>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_-;\-* #,##0_-;_-* &quot;-&quot;_-;_-@_-"/>
    <numFmt numFmtId="44" formatCode="_-&quot;$&quot;* #,##0.00_-;\-&quot;$&quot;* #,##0.00_-;_-&quot;$&quot;* &quot;-&quot;??_-;_-@_-"/>
    <numFmt numFmtId="43" formatCode="_-* #,##0.00_-;\-* #,##0.00_-;_-* &quot;-&quot;??_-;_-@_-"/>
    <numFmt numFmtId="164" formatCode="&quot;$&quot;\ #,##0_);[Red]\(&quot;$&quot;\ #,##0\)"/>
    <numFmt numFmtId="165" formatCode="&quot;$&quot;\ #,##0.00_);[Red]\(&quot;$&quot;\ #,##0.00\)"/>
    <numFmt numFmtId="166" formatCode="_(* #,##0.00_);_(* \(#,##0.00\);_(* &quot;-&quot;??_);_(@_)"/>
    <numFmt numFmtId="167" formatCode="&quot;$&quot;#,##0.00"/>
    <numFmt numFmtId="168" formatCode="&quot;$&quot;#,##0"/>
    <numFmt numFmtId="169" formatCode="#,##0\ _€"/>
    <numFmt numFmtId="170" formatCode="[$$-240A]\ #,##0"/>
    <numFmt numFmtId="171" formatCode="yyyy\-mm\-dd;@"/>
    <numFmt numFmtId="172" formatCode="[$$-240A]\ #,##0;[Red][$$-240A]\ #,##0"/>
    <numFmt numFmtId="173" formatCode="_(&quot;$&quot;\ * #,##0_);_(&quot;$&quot;\ * \(#,##0\);_(&quot;$&quot;\ * &quot;-&quot;??_);_(@_)"/>
    <numFmt numFmtId="174" formatCode="_([$$-240A]\ * #,##0.00_);_([$$-240A]\ * \(#,##0.00\);_([$$-240A]\ * &quot;-&quot;??_);_(@_)"/>
    <numFmt numFmtId="175" formatCode="_(* #,##0_);_(* \(#,##0\);_(* &quot;-&quot;??_);_(@_)"/>
    <numFmt numFmtId="176" formatCode="_-* #,##0.00\ _€_-;\-* #,##0.00\ _€_-;_-* &quot;-&quot;??\ _€_-;_-@_-"/>
    <numFmt numFmtId="177" formatCode="&quot;$&quot;\ #,##0.00"/>
    <numFmt numFmtId="178" formatCode="&quot;$&quot;\ #,##0"/>
    <numFmt numFmtId="179" formatCode="_-[$$-240A]\ * #,##0_ ;_-[$$-240A]\ * \-#,##0\ ;_-[$$-240A]\ * &quot;-&quot;??_ ;_-@_ "/>
  </numFmts>
  <fonts count="11"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9"/>
      <color indexed="81"/>
      <name val="Tahoma"/>
      <family val="2"/>
    </font>
    <font>
      <sz val="9"/>
      <color indexed="81"/>
      <name val="Tahoma"/>
      <family val="2"/>
    </font>
    <font>
      <sz val="10"/>
      <name val="Arial"/>
      <family val="2"/>
    </font>
    <font>
      <sz val="9"/>
      <name val="Arial"/>
      <family val="2"/>
    </font>
    <font>
      <b/>
      <sz val="9"/>
      <name val="Arial"/>
      <family val="2"/>
    </font>
    <font>
      <u/>
      <sz val="9"/>
      <name val="Arial"/>
      <family val="2"/>
    </font>
    <font>
      <sz val="17"/>
      <color rgb="FFFFFFFF"/>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FF"/>
        <bgColor indexed="64"/>
      </patternFill>
    </fill>
    <fill>
      <patternFill patternType="solid">
        <fgColor theme="0"/>
        <bgColor rgb="FF4F81BD"/>
      </patternFill>
    </fill>
    <fill>
      <patternFill patternType="solid">
        <fgColor rgb="FFFFFFFF"/>
        <bgColor rgb="FF000000"/>
      </patternFill>
    </fill>
    <fill>
      <patternFill patternType="solid">
        <fgColor rgb="FFFFFF00"/>
        <bgColor indexed="64"/>
      </patternFill>
    </fill>
    <fill>
      <patternFill patternType="solid">
        <fgColor rgb="FFFFFF00"/>
        <bgColor rgb="FF000000"/>
      </patternFill>
    </fill>
  </fills>
  <borders count="40">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6" fillId="0" borderId="0"/>
    <xf numFmtId="0" fontId="6" fillId="0" borderId="0"/>
    <xf numFmtId="9" fontId="6" fillId="0" borderId="0" applyFont="0" applyFill="0" applyBorder="0" applyAlignment="0" applyProtection="0"/>
  </cellStyleXfs>
  <cellXfs count="365">
    <xf numFmtId="0" fontId="0" fillId="0" borderId="0" xfId="0"/>
    <xf numFmtId="0" fontId="7" fillId="0" borderId="7" xfId="0" applyFont="1" applyFill="1" applyBorder="1" applyAlignment="1"/>
    <xf numFmtId="0" fontId="7" fillId="0" borderId="7" xfId="0" applyFont="1" applyFill="1" applyBorder="1" applyAlignment="1">
      <alignment horizontal="justify" vertical="top"/>
    </xf>
    <xf numFmtId="0" fontId="7" fillId="0" borderId="7" xfId="0" applyFont="1" applyFill="1" applyBorder="1" applyAlignment="1">
      <alignment horizontal="justify" vertical="top" wrapText="1"/>
    </xf>
    <xf numFmtId="0" fontId="7" fillId="7" borderId="7" xfId="0" applyFont="1" applyFill="1" applyBorder="1" applyAlignment="1">
      <alignment horizontal="justify" vertical="top" wrapText="1"/>
    </xf>
    <xf numFmtId="0" fontId="8" fillId="0" borderId="7" xfId="0" applyFont="1" applyFill="1" applyBorder="1" applyAlignment="1">
      <alignment horizontal="justify" vertical="top" wrapText="1"/>
    </xf>
    <xf numFmtId="164" fontId="7" fillId="0" borderId="7" xfId="0" applyNumberFormat="1" applyFont="1" applyFill="1" applyBorder="1" applyAlignment="1">
      <alignment horizontal="right"/>
    </xf>
    <xf numFmtId="178" fontId="7" fillId="0" borderId="7" xfId="0" applyNumberFormat="1" applyFont="1" applyFill="1" applyBorder="1" applyAlignment="1">
      <alignment horizontal="center" vertical="center"/>
    </xf>
    <xf numFmtId="0" fontId="7" fillId="3" borderId="7"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wrapText="1"/>
    </xf>
    <xf numFmtId="14" fontId="7" fillId="0" borderId="7" xfId="0" applyNumberFormat="1" applyFont="1" applyFill="1" applyBorder="1" applyAlignment="1">
      <alignment horizontal="center" vertical="center" wrapText="1"/>
    </xf>
    <xf numFmtId="175" fontId="7" fillId="0" borderId="7" xfId="1" applyNumberFormat="1" applyFont="1" applyFill="1" applyBorder="1" applyAlignment="1">
      <alignment horizontal="center" vertical="center" wrapText="1"/>
    </xf>
    <xf numFmtId="0" fontId="9" fillId="0" borderId="9" xfId="4" applyFont="1" applyFill="1" applyBorder="1" applyAlignment="1">
      <alignment horizontal="center" vertical="center" wrapText="1"/>
    </xf>
    <xf numFmtId="0" fontId="7" fillId="0" borderId="7" xfId="0" applyFont="1" applyFill="1" applyBorder="1" applyAlignment="1">
      <alignment vertical="center" wrapText="1"/>
    </xf>
    <xf numFmtId="0" fontId="7" fillId="0" borderId="25" xfId="0" applyFont="1" applyFill="1" applyBorder="1" applyAlignment="1">
      <alignment horizontal="center" vertical="center" wrapText="1"/>
    </xf>
    <xf numFmtId="0" fontId="7" fillId="0" borderId="7" xfId="0" applyFont="1" applyFill="1" applyBorder="1" applyAlignment="1">
      <alignment vertical="center"/>
    </xf>
    <xf numFmtId="0" fontId="7" fillId="0" borderId="7" xfId="3" applyFont="1" applyFill="1" applyBorder="1" applyAlignment="1">
      <alignment horizontal="center" vertical="center" wrapText="1"/>
    </xf>
    <xf numFmtId="0" fontId="7" fillId="0" borderId="7" xfId="0" applyFont="1" applyFill="1" applyBorder="1" applyAlignment="1">
      <alignment horizontal="center" vertical="center"/>
    </xf>
    <xf numFmtId="175" fontId="7" fillId="0" borderId="7" xfId="1" applyNumberFormat="1" applyFont="1" applyFill="1" applyBorder="1" applyAlignment="1">
      <alignment horizontal="center" vertical="center"/>
    </xf>
    <xf numFmtId="0" fontId="7" fillId="0" borderId="7" xfId="0" applyFont="1" applyFill="1" applyBorder="1" applyAlignment="1">
      <alignment horizontal="left" wrapText="1"/>
    </xf>
    <xf numFmtId="14" fontId="7" fillId="0" borderId="7" xfId="0" applyNumberFormat="1" applyFont="1" applyFill="1" applyBorder="1" applyAlignment="1">
      <alignment horizontal="center" vertical="center"/>
    </xf>
    <xf numFmtId="0" fontId="7" fillId="0" borderId="7" xfId="0" applyFont="1" applyFill="1" applyBorder="1"/>
    <xf numFmtId="0" fontId="9" fillId="0" borderId="7" xfId="4" applyFont="1" applyFill="1" applyBorder="1" applyAlignment="1">
      <alignment horizontal="center" vertical="center" wrapText="1"/>
    </xf>
    <xf numFmtId="0" fontId="7" fillId="0" borderId="7" xfId="5" applyFont="1" applyFill="1" applyBorder="1" applyAlignment="1">
      <alignment horizontal="center" vertical="center" wrapText="1"/>
    </xf>
    <xf numFmtId="0" fontId="9" fillId="0" borderId="7" xfId="4" applyFont="1" applyFill="1" applyBorder="1" applyAlignment="1">
      <alignment vertical="center"/>
    </xf>
    <xf numFmtId="0" fontId="7" fillId="0" borderId="7" xfId="3"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Fill="1" applyBorder="1" applyAlignment="1">
      <alignment vertical="top" wrapText="1"/>
    </xf>
    <xf numFmtId="0" fontId="7" fillId="0" borderId="7" xfId="0" applyNumberFormat="1" applyFont="1" applyFill="1" applyBorder="1" applyAlignment="1">
      <alignment horizontal="center" vertical="center" wrapText="1"/>
    </xf>
    <xf numFmtId="175" fontId="7" fillId="0" borderId="7" xfId="1" applyNumberFormat="1" applyFont="1" applyFill="1" applyBorder="1"/>
    <xf numFmtId="0" fontId="7" fillId="0" borderId="26" xfId="0" applyFont="1" applyFill="1" applyBorder="1" applyAlignment="1">
      <alignment vertical="center" wrapText="1"/>
    </xf>
    <xf numFmtId="0" fontId="7" fillId="0" borderId="26" xfId="0" applyFont="1" applyFill="1" applyBorder="1" applyAlignment="1">
      <alignment wrapText="1"/>
    </xf>
    <xf numFmtId="173" fontId="7" fillId="0" borderId="26" xfId="0" applyNumberFormat="1" applyFont="1" applyFill="1" applyBorder="1" applyAlignment="1">
      <alignment wrapText="1"/>
    </xf>
    <xf numFmtId="0" fontId="7" fillId="0" borderId="28" xfId="0" applyFont="1" applyFill="1" applyBorder="1" applyAlignment="1">
      <alignment wrapText="1"/>
    </xf>
    <xf numFmtId="0" fontId="7" fillId="0" borderId="30" xfId="0" applyFont="1" applyFill="1" applyBorder="1" applyAlignment="1">
      <alignment wrapText="1"/>
    </xf>
    <xf numFmtId="0" fontId="7" fillId="0" borderId="7" xfId="0" applyFont="1" applyFill="1" applyBorder="1" applyAlignment="1">
      <alignment horizontal="right"/>
    </xf>
    <xf numFmtId="0" fontId="7" fillId="0" borderId="33" xfId="0" applyFont="1" applyBorder="1" applyAlignment="1">
      <alignment wrapText="1"/>
    </xf>
    <xf numFmtId="0" fontId="7" fillId="0" borderId="0" xfId="0" applyFont="1" applyFill="1" applyBorder="1" applyAlignment="1">
      <alignment horizontal="right"/>
    </xf>
    <xf numFmtId="0" fontId="7" fillId="0" borderId="26" xfId="0" applyFont="1" applyFill="1" applyBorder="1" applyAlignment="1">
      <alignment horizontal="right" wrapText="1"/>
    </xf>
    <xf numFmtId="0" fontId="7" fillId="0" borderId="26" xfId="0" applyFont="1" applyBorder="1" applyAlignment="1">
      <alignment wrapText="1"/>
    </xf>
    <xf numFmtId="0" fontId="7" fillId="0" borderId="30" xfId="0" applyFont="1" applyFill="1" applyBorder="1" applyAlignment="1">
      <alignment horizontal="right" wrapText="1"/>
    </xf>
    <xf numFmtId="43" fontId="7" fillId="0" borderId="7" xfId="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xf>
    <xf numFmtId="164" fontId="7" fillId="0" borderId="7" xfId="0" applyNumberFormat="1" applyFont="1" applyFill="1" applyBorder="1" applyAlignment="1">
      <alignment horizontal="center" vertical="center" wrapText="1"/>
    </xf>
    <xf numFmtId="164" fontId="7" fillId="7" borderId="7" xfId="0" applyNumberFormat="1" applyFont="1" applyFill="1" applyBorder="1" applyAlignment="1">
      <alignment horizontal="center" vertical="center" wrapText="1"/>
    </xf>
    <xf numFmtId="0" fontId="7" fillId="3" borderId="7" xfId="0" applyNumberFormat="1" applyFont="1" applyFill="1" applyBorder="1" applyAlignment="1">
      <alignment horizontal="justify" vertical="top" wrapText="1"/>
    </xf>
    <xf numFmtId="0" fontId="7" fillId="3" borderId="7" xfId="0" applyFont="1" applyFill="1" applyBorder="1" applyAlignment="1">
      <alignment horizontal="left" vertical="center" wrapText="1"/>
    </xf>
    <xf numFmtId="49" fontId="7" fillId="3" borderId="7" xfId="5" applyNumberFormat="1" applyFont="1" applyFill="1" applyBorder="1" applyAlignment="1">
      <alignment horizontal="left" vertical="center" wrapText="1"/>
    </xf>
    <xf numFmtId="9" fontId="7" fillId="3" borderId="7" xfId="5" applyNumberFormat="1" applyFont="1" applyFill="1" applyBorder="1" applyAlignment="1">
      <alignment horizontal="left" vertical="top" wrapText="1"/>
    </xf>
    <xf numFmtId="0" fontId="7" fillId="0" borderId="7" xfId="0" applyFont="1" applyBorder="1" applyAlignment="1">
      <alignment wrapText="1"/>
    </xf>
    <xf numFmtId="2" fontId="7" fillId="3" borderId="15" xfId="5" applyNumberFormat="1" applyFont="1" applyFill="1" applyBorder="1" applyAlignment="1">
      <alignment vertical="top" wrapText="1"/>
    </xf>
    <xf numFmtId="49" fontId="7" fillId="3" borderId="15" xfId="5" applyNumberFormat="1" applyFont="1" applyFill="1" applyBorder="1" applyAlignment="1">
      <alignment vertical="top" wrapText="1"/>
    </xf>
    <xf numFmtId="49" fontId="7" fillId="3" borderId="7" xfId="5" applyNumberFormat="1" applyFont="1" applyFill="1" applyBorder="1" applyAlignment="1">
      <alignment vertical="top" wrapText="1"/>
    </xf>
    <xf numFmtId="9" fontId="7" fillId="3" borderId="7" xfId="5" applyNumberFormat="1" applyFont="1" applyFill="1" applyBorder="1" applyAlignment="1">
      <alignment horizontal="justify" vertical="top" wrapText="1" readingOrder="1"/>
    </xf>
    <xf numFmtId="3" fontId="7" fillId="3" borderId="7" xfId="6" applyNumberFormat="1" applyFont="1" applyFill="1" applyBorder="1" applyAlignment="1">
      <alignment horizontal="justify" vertical="center" wrapText="1"/>
    </xf>
    <xf numFmtId="0" fontId="7" fillId="3" borderId="15" xfId="0" applyFont="1" applyFill="1" applyBorder="1" applyAlignment="1">
      <alignment horizontal="left" vertical="top" wrapText="1"/>
    </xf>
    <xf numFmtId="9" fontId="7" fillId="0" borderId="7" xfId="5" applyNumberFormat="1" applyFont="1" applyFill="1" applyBorder="1" applyAlignment="1">
      <alignment horizontal="justify" vertical="top" readingOrder="1"/>
    </xf>
    <xf numFmtId="9" fontId="7" fillId="3" borderId="7" xfId="5" applyNumberFormat="1" applyFont="1" applyFill="1" applyBorder="1" applyAlignment="1">
      <alignment horizontal="justify" vertical="top" readingOrder="1"/>
    </xf>
    <xf numFmtId="9" fontId="7" fillId="3" borderId="7" xfId="5" applyNumberFormat="1" applyFont="1" applyFill="1" applyBorder="1" applyAlignment="1">
      <alignment horizontal="left" vertical="center" wrapText="1" readingOrder="1"/>
    </xf>
    <xf numFmtId="9" fontId="7" fillId="3" borderId="15" xfId="5" applyNumberFormat="1" applyFont="1" applyFill="1" applyBorder="1" applyAlignment="1">
      <alignment horizontal="left" vertical="top" wrapText="1" readingOrder="1"/>
    </xf>
    <xf numFmtId="3" fontId="7" fillId="3" borderId="7" xfId="6" applyNumberFormat="1" applyFont="1" applyFill="1" applyBorder="1" applyAlignment="1">
      <alignment horizontal="justify" vertical="top" wrapText="1"/>
    </xf>
    <xf numFmtId="3" fontId="7" fillId="3" borderId="11" xfId="6" applyNumberFormat="1" applyFont="1" applyFill="1" applyBorder="1" applyAlignment="1">
      <alignment horizontal="justify" vertical="top" wrapText="1"/>
    </xf>
    <xf numFmtId="3" fontId="7" fillId="3" borderId="15" xfId="6" applyNumberFormat="1" applyFont="1" applyFill="1" applyBorder="1" applyAlignment="1">
      <alignment horizontal="justify" vertical="top" wrapText="1"/>
    </xf>
    <xf numFmtId="9" fontId="7" fillId="3" borderId="7" xfId="7" applyFont="1" applyFill="1" applyBorder="1" applyAlignment="1">
      <alignment horizontal="justify" vertical="center" wrapText="1"/>
    </xf>
    <xf numFmtId="0" fontId="7" fillId="3" borderId="7" xfId="0" applyFont="1" applyFill="1" applyBorder="1" applyAlignment="1">
      <alignment vertical="top" wrapText="1"/>
    </xf>
    <xf numFmtId="9" fontId="7" fillId="3" borderId="24" xfId="7" applyFont="1" applyFill="1" applyBorder="1" applyAlignment="1">
      <alignment horizontal="left" vertical="center" wrapText="1"/>
    </xf>
    <xf numFmtId="9" fontId="7" fillId="3" borderId="11" xfId="5" applyNumberFormat="1" applyFont="1" applyFill="1" applyBorder="1" applyAlignment="1">
      <alignment horizontal="left" vertical="center" wrapText="1" readingOrder="1"/>
    </xf>
    <xf numFmtId="9" fontId="7" fillId="3" borderId="37" xfId="5" applyNumberFormat="1" applyFont="1" applyFill="1" applyBorder="1" applyAlignment="1">
      <alignment horizontal="left" vertical="center" wrapText="1" readingOrder="1"/>
    </xf>
    <xf numFmtId="9" fontId="7" fillId="3" borderId="5" xfId="5" applyNumberFormat="1" applyFont="1" applyFill="1" applyBorder="1" applyAlignment="1">
      <alignment horizontal="left" vertical="center" wrapText="1" readingOrder="1"/>
    </xf>
    <xf numFmtId="9" fontId="7" fillId="3" borderId="5" xfId="5" applyNumberFormat="1" applyFont="1" applyFill="1" applyBorder="1" applyAlignment="1">
      <alignment horizontal="justify" vertical="top" wrapText="1" readingOrder="1"/>
    </xf>
    <xf numFmtId="9" fontId="7" fillId="3" borderId="14" xfId="5" applyNumberFormat="1" applyFont="1" applyFill="1" applyBorder="1" applyAlignment="1">
      <alignment horizontal="justify" vertical="top" wrapText="1" readingOrder="1"/>
    </xf>
    <xf numFmtId="9" fontId="7" fillId="3" borderId="38" xfId="5" applyNumberFormat="1" applyFont="1" applyFill="1" applyBorder="1" applyAlignment="1">
      <alignment horizontal="justify" vertical="top" wrapText="1" readingOrder="1"/>
    </xf>
    <xf numFmtId="49" fontId="7" fillId="3" borderId="24" xfId="5" applyNumberFormat="1" applyFont="1" applyFill="1" applyBorder="1" applyAlignment="1">
      <alignment horizontal="left" vertical="center" wrapText="1"/>
    </xf>
    <xf numFmtId="9" fontId="7" fillId="3" borderId="24" xfId="5" applyNumberFormat="1" applyFont="1" applyFill="1" applyBorder="1" applyAlignment="1">
      <alignment horizontal="left" vertical="center" wrapText="1" readingOrder="1"/>
    </xf>
    <xf numFmtId="0" fontId="7" fillId="3" borderId="14" xfId="0" applyFont="1" applyFill="1" applyBorder="1" applyAlignment="1">
      <alignment horizontal="justify" vertical="top"/>
    </xf>
    <xf numFmtId="0" fontId="7" fillId="3" borderId="7" xfId="0" applyFont="1" applyFill="1" applyBorder="1" applyAlignment="1">
      <alignment horizontal="justify" vertical="top"/>
    </xf>
    <xf numFmtId="14" fontId="7" fillId="0" borderId="7" xfId="0" applyNumberFormat="1" applyFont="1" applyBorder="1" applyAlignment="1">
      <alignment wrapText="1"/>
    </xf>
    <xf numFmtId="0" fontId="7" fillId="0" borderId="7" xfId="0" applyFont="1" applyBorder="1" applyAlignment="1">
      <alignment horizontal="center" wrapText="1"/>
    </xf>
    <xf numFmtId="49" fontId="7" fillId="3" borderId="7" xfId="5" applyNumberFormat="1" applyFont="1" applyFill="1" applyBorder="1" applyAlignment="1">
      <alignment horizontal="left" vertical="top" wrapText="1"/>
    </xf>
    <xf numFmtId="49" fontId="7" fillId="3" borderId="7" xfId="5" applyNumberFormat="1" applyFont="1" applyFill="1" applyBorder="1" applyAlignment="1">
      <alignment vertical="center" wrapText="1"/>
    </xf>
    <xf numFmtId="0" fontId="7" fillId="0" borderId="36" xfId="0" applyFont="1" applyBorder="1" applyAlignment="1">
      <alignment horizontal="center" vertical="center" wrapText="1"/>
    </xf>
    <xf numFmtId="0" fontId="7" fillId="0" borderId="7" xfId="0" applyFont="1" applyFill="1" applyBorder="1" applyAlignment="1">
      <alignment horizontal="left" vertical="center" wrapText="1"/>
    </xf>
    <xf numFmtId="0" fontId="7" fillId="3" borderId="18" xfId="0" applyFont="1" applyFill="1" applyBorder="1" applyAlignment="1">
      <alignment horizontal="center" vertical="center" wrapText="1"/>
    </xf>
    <xf numFmtId="0" fontId="7" fillId="3" borderId="7" xfId="0" applyFont="1" applyFill="1" applyBorder="1" applyAlignment="1">
      <alignment horizontal="center" vertical="center" wrapText="1"/>
    </xf>
    <xf numFmtId="14" fontId="7" fillId="0" borderId="7" xfId="5" applyNumberFormat="1" applyFont="1" applyFill="1" applyBorder="1" applyAlignment="1">
      <alignment horizontal="center" vertical="center" wrapText="1"/>
    </xf>
    <xf numFmtId="179" fontId="7" fillId="0" borderId="7" xfId="5" applyNumberFormat="1" applyFont="1" applyFill="1"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0" xfId="0" applyFont="1" applyAlignment="1">
      <alignment wrapText="1"/>
    </xf>
    <xf numFmtId="0" fontId="8" fillId="0" borderId="0" xfId="0" applyFont="1" applyAlignment="1"/>
    <xf numFmtId="0" fontId="7" fillId="0" borderId="0" xfId="0" applyFont="1"/>
    <xf numFmtId="0" fontId="7" fillId="0" borderId="7" xfId="0" applyFont="1" applyBorder="1"/>
    <xf numFmtId="0" fontId="7" fillId="0" borderId="0" xfId="0" applyFont="1" applyFill="1" applyAlignment="1">
      <alignment wrapText="1"/>
    </xf>
    <xf numFmtId="0" fontId="7" fillId="2" borderId="2" xfId="3" applyFont="1" applyBorder="1" applyAlignment="1">
      <alignment horizontal="center" vertical="center" wrapText="1"/>
    </xf>
    <xf numFmtId="0" fontId="7" fillId="2" borderId="3" xfId="3" applyFont="1" applyBorder="1" applyAlignment="1">
      <alignment horizontal="center" vertical="center" wrapText="1"/>
    </xf>
    <xf numFmtId="0" fontId="7" fillId="2" borderId="19" xfId="3" applyFont="1" applyBorder="1" applyAlignment="1">
      <alignment horizontal="center" vertical="center" wrapText="1"/>
    </xf>
    <xf numFmtId="0" fontId="7" fillId="3" borderId="0" xfId="0" applyFont="1" applyFill="1" applyAlignment="1">
      <alignment wrapText="1"/>
    </xf>
    <xf numFmtId="0" fontId="7" fillId="3" borderId="7" xfId="0" applyFont="1" applyFill="1" applyBorder="1" applyAlignment="1">
      <alignment horizontal="center" vertical="center"/>
    </xf>
    <xf numFmtId="14" fontId="7" fillId="3" borderId="7" xfId="0" applyNumberFormat="1" applyFont="1" applyFill="1" applyBorder="1" applyAlignment="1">
      <alignment horizontal="center" vertical="center"/>
    </xf>
    <xf numFmtId="172" fontId="7" fillId="3" borderId="7" xfId="0" applyNumberFormat="1" applyFont="1" applyFill="1" applyBorder="1" applyAlignment="1">
      <alignment horizontal="center" vertical="center" wrapText="1"/>
    </xf>
    <xf numFmtId="172" fontId="7" fillId="0" borderId="7"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67"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167" fontId="7" fillId="0" borderId="7"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167" fontId="7" fillId="0" borderId="7" xfId="2" applyNumberFormat="1" applyFont="1" applyFill="1" applyBorder="1" applyAlignment="1">
      <alignment horizontal="center" vertical="center" wrapText="1"/>
    </xf>
    <xf numFmtId="168" fontId="7" fillId="0" borderId="7" xfId="0" applyNumberFormat="1" applyFont="1" applyFill="1" applyBorder="1" applyAlignment="1">
      <alignment horizontal="center" vertical="center" wrapText="1"/>
    </xf>
    <xf numFmtId="168" fontId="7" fillId="0" borderId="0" xfId="0" applyNumberFormat="1" applyFont="1" applyFill="1" applyAlignment="1">
      <alignment horizontal="center" vertical="center"/>
    </xf>
    <xf numFmtId="168" fontId="7" fillId="0" borderId="10" xfId="0" applyNumberFormat="1" applyFont="1" applyFill="1" applyBorder="1" applyAlignment="1">
      <alignment horizontal="center" vertical="center"/>
    </xf>
    <xf numFmtId="168" fontId="7" fillId="0" borderId="11" xfId="0" applyNumberFormat="1" applyFont="1" applyFill="1" applyBorder="1" applyAlignment="1">
      <alignment horizontal="center" vertical="center" wrapText="1"/>
    </xf>
    <xf numFmtId="168" fontId="7" fillId="0" borderId="5" xfId="0" applyNumberFormat="1" applyFont="1" applyFill="1" applyBorder="1" applyAlignment="1">
      <alignment horizontal="center" vertical="center" wrapText="1"/>
    </xf>
    <xf numFmtId="0" fontId="7" fillId="0" borderId="7" xfId="0" applyFont="1" applyFill="1" applyBorder="1" applyAlignment="1">
      <alignment horizontal="left" vertical="top" wrapText="1"/>
    </xf>
    <xf numFmtId="0" fontId="7" fillId="0" borderId="15" xfId="0" applyFont="1" applyFill="1" applyBorder="1" applyAlignment="1">
      <alignment horizontal="left" vertical="center" wrapText="1"/>
    </xf>
    <xf numFmtId="176" fontId="7" fillId="0" borderId="7" xfId="1" applyNumberFormat="1" applyFont="1" applyFill="1" applyBorder="1" applyAlignment="1">
      <alignment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wrapText="1"/>
    </xf>
    <xf numFmtId="0" fontId="7" fillId="0" borderId="15" xfId="0" applyFont="1" applyFill="1" applyBorder="1" applyAlignment="1">
      <alignment vertical="center" wrapText="1"/>
    </xf>
    <xf numFmtId="176" fontId="7" fillId="0" borderId="15" xfId="1" applyNumberFormat="1" applyFont="1" applyFill="1" applyBorder="1" applyAlignment="1">
      <alignment vertical="center" wrapText="1"/>
    </xf>
    <xf numFmtId="0" fontId="7" fillId="0" borderId="15" xfId="0" applyFont="1" applyFill="1" applyBorder="1" applyAlignment="1">
      <alignment horizontal="left" vertical="top" wrapText="1"/>
    </xf>
    <xf numFmtId="0" fontId="7" fillId="0" borderId="7" xfId="0" applyFont="1" applyBorder="1" applyAlignment="1">
      <alignment horizontal="left" wrapText="1"/>
    </xf>
    <xf numFmtId="15" fontId="7" fillId="0" borderId="7" xfId="0" applyNumberFormat="1" applyFont="1" applyBorder="1" applyAlignment="1">
      <alignment horizontal="center" wrapText="1"/>
    </xf>
    <xf numFmtId="174" fontId="7" fillId="0" borderId="7" xfId="0" applyNumberFormat="1" applyFont="1" applyBorder="1" applyAlignment="1">
      <alignment horizontal="center" wrapText="1"/>
    </xf>
    <xf numFmtId="0" fontId="7" fillId="0" borderId="9" xfId="0" applyFont="1" applyBorder="1" applyAlignment="1">
      <alignment horizontal="center" wrapText="1"/>
    </xf>
    <xf numFmtId="15" fontId="7" fillId="0" borderId="7" xfId="0" applyNumberFormat="1" applyFont="1" applyFill="1" applyBorder="1" applyAlignment="1">
      <alignment horizontal="center" wrapText="1"/>
    </xf>
    <xf numFmtId="0" fontId="7" fillId="0" borderId="7" xfId="0" applyFont="1" applyFill="1" applyBorder="1" applyAlignment="1">
      <alignment horizontal="center" wrapText="1"/>
    </xf>
    <xf numFmtId="174" fontId="7" fillId="0" borderId="7" xfId="0" applyNumberFormat="1" applyFont="1" applyFill="1" applyBorder="1" applyAlignment="1">
      <alignment horizontal="center" wrapText="1"/>
    </xf>
    <xf numFmtId="0" fontId="7" fillId="0" borderId="9" xfId="0" applyFont="1" applyFill="1" applyBorder="1" applyAlignment="1">
      <alignment horizontal="center" wrapText="1"/>
    </xf>
    <xf numFmtId="44" fontId="7" fillId="0" borderId="7" xfId="2" applyFont="1" applyBorder="1" applyAlignment="1">
      <alignment horizontal="center" wrapText="1"/>
    </xf>
    <xf numFmtId="44" fontId="7" fillId="0" borderId="11" xfId="2" applyFont="1" applyFill="1" applyBorder="1" applyAlignment="1">
      <alignment horizontal="center" vertical="center" wrapText="1"/>
    </xf>
    <xf numFmtId="0" fontId="7" fillId="0" borderId="11" xfId="0" applyFont="1" applyFill="1" applyBorder="1" applyAlignment="1">
      <alignment horizontal="left" vertical="center" wrapText="1"/>
    </xf>
    <xf numFmtId="175" fontId="7" fillId="0" borderId="7" xfId="1" applyNumberFormat="1" applyFont="1" applyFill="1" applyBorder="1" applyAlignment="1">
      <alignment wrapText="1"/>
    </xf>
    <xf numFmtId="0" fontId="7" fillId="0" borderId="11" xfId="0" applyFont="1" applyFill="1" applyBorder="1"/>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14" fontId="7" fillId="0" borderId="7" xfId="0" applyNumberFormat="1" applyFont="1" applyFill="1" applyBorder="1"/>
    <xf numFmtId="14" fontId="7" fillId="0" borderId="26" xfId="0" applyNumberFormat="1" applyFont="1" applyBorder="1" applyAlignment="1">
      <alignment wrapText="1"/>
    </xf>
    <xf numFmtId="173" fontId="7" fillId="0" borderId="26" xfId="0" applyNumberFormat="1" applyFont="1" applyBorder="1" applyAlignment="1">
      <alignment wrapText="1"/>
    </xf>
    <xf numFmtId="0" fontId="7" fillId="0" borderId="27" xfId="0" applyFont="1" applyBorder="1" applyAlignment="1">
      <alignment wrapText="1"/>
    </xf>
    <xf numFmtId="0" fontId="7" fillId="0" borderId="26" xfId="0" applyFont="1" applyFill="1" applyBorder="1" applyAlignment="1"/>
    <xf numFmtId="14" fontId="7" fillId="0" borderId="26" xfId="0" applyNumberFormat="1" applyFont="1" applyFill="1" applyBorder="1" applyAlignment="1">
      <alignment wrapText="1"/>
    </xf>
    <xf numFmtId="0" fontId="7" fillId="0" borderId="27" xfId="0" applyFont="1" applyFill="1" applyBorder="1" applyAlignment="1">
      <alignment wrapText="1"/>
    </xf>
    <xf numFmtId="173" fontId="7" fillId="0" borderId="28" xfId="0" applyNumberFormat="1" applyFont="1" applyFill="1" applyBorder="1" applyAlignment="1">
      <alignment wrapText="1"/>
    </xf>
    <xf numFmtId="0" fontId="7" fillId="0" borderId="26" xfId="0" applyFont="1" applyFill="1" applyBorder="1" applyAlignment="1">
      <alignment vertical="top" wrapText="1"/>
    </xf>
    <xf numFmtId="0" fontId="7" fillId="0" borderId="29" xfId="0" applyFont="1" applyFill="1" applyBorder="1" applyAlignment="1">
      <alignment wrapText="1"/>
    </xf>
    <xf numFmtId="173" fontId="7" fillId="0" borderId="7" xfId="0" applyNumberFormat="1" applyFont="1" applyFill="1" applyBorder="1" applyAlignment="1">
      <alignment wrapText="1"/>
    </xf>
    <xf numFmtId="0" fontId="7" fillId="0" borderId="31" xfId="0" applyFont="1" applyFill="1" applyBorder="1" applyAlignment="1">
      <alignment wrapText="1"/>
    </xf>
    <xf numFmtId="0" fontId="7" fillId="0" borderId="28" xfId="0" applyFont="1" applyFill="1" applyBorder="1" applyAlignment="1"/>
    <xf numFmtId="0" fontId="7" fillId="0" borderId="0" xfId="0" applyFont="1" applyFill="1" applyBorder="1" applyAlignment="1"/>
    <xf numFmtId="0" fontId="7" fillId="0" borderId="32" xfId="0" applyFont="1" applyFill="1" applyBorder="1" applyAlignment="1"/>
    <xf numFmtId="164" fontId="7" fillId="0" borderId="26" xfId="0" applyNumberFormat="1" applyFont="1" applyFill="1" applyBorder="1" applyAlignment="1">
      <alignment horizontal="left"/>
    </xf>
    <xf numFmtId="0" fontId="7" fillId="0" borderId="33" xfId="0" applyFont="1" applyFill="1" applyBorder="1" applyAlignment="1">
      <alignment horizontal="right" wrapText="1"/>
    </xf>
    <xf numFmtId="0" fontId="7" fillId="0" borderId="30" xfId="0" applyFont="1" applyBorder="1" applyAlignment="1">
      <alignment wrapText="1"/>
    </xf>
    <xf numFmtId="0" fontId="7" fillId="0" borderId="26" xfId="0" applyFont="1" applyFill="1" applyBorder="1" applyAlignment="1">
      <alignment horizontal="right"/>
    </xf>
    <xf numFmtId="0" fontId="7" fillId="3" borderId="26" xfId="0" applyFont="1" applyFill="1" applyBorder="1" applyAlignment="1">
      <alignment wrapText="1"/>
    </xf>
    <xf numFmtId="0" fontId="7" fillId="3" borderId="30" xfId="0" applyFont="1" applyFill="1" applyBorder="1" applyAlignment="1">
      <alignment wrapText="1"/>
    </xf>
    <xf numFmtId="0" fontId="7" fillId="5" borderId="26" xfId="0" applyFont="1" applyFill="1" applyBorder="1" applyAlignment="1">
      <alignment wrapText="1"/>
    </xf>
    <xf numFmtId="0" fontId="7" fillId="6" borderId="26" xfId="0" applyFont="1" applyFill="1" applyBorder="1" applyAlignment="1">
      <alignment wrapText="1"/>
    </xf>
    <xf numFmtId="0" fontId="7" fillId="0" borderId="0" xfId="0" applyFont="1" applyBorder="1" applyAlignment="1">
      <alignment wrapText="1"/>
    </xf>
    <xf numFmtId="0" fontId="7" fillId="6" borderId="30" xfId="0" applyFont="1" applyFill="1" applyBorder="1" applyAlignment="1">
      <alignment wrapText="1"/>
    </xf>
    <xf numFmtId="0" fontId="7" fillId="7" borderId="26" xfId="0" applyFont="1" applyFill="1" applyBorder="1" applyAlignment="1">
      <alignment wrapText="1"/>
    </xf>
    <xf numFmtId="0" fontId="7" fillId="7" borderId="30" xfId="0" applyFont="1" applyFill="1" applyBorder="1" applyAlignment="1">
      <alignment wrapText="1"/>
    </xf>
    <xf numFmtId="0" fontId="7" fillId="8" borderId="30" xfId="0" applyFont="1" applyFill="1" applyBorder="1" applyAlignment="1">
      <alignment wrapText="1"/>
    </xf>
    <xf numFmtId="173" fontId="7" fillId="7" borderId="26" xfId="0" applyNumberFormat="1" applyFont="1" applyFill="1" applyBorder="1" applyAlignment="1">
      <alignment wrapText="1"/>
    </xf>
    <xf numFmtId="0" fontId="7" fillId="7" borderId="27" xfId="0" applyFont="1" applyFill="1" applyBorder="1" applyAlignment="1">
      <alignment wrapText="1"/>
    </xf>
    <xf numFmtId="0" fontId="7" fillId="5" borderId="30" xfId="0" applyFont="1" applyFill="1" applyBorder="1" applyAlignment="1">
      <alignment wrapText="1"/>
    </xf>
    <xf numFmtId="0" fontId="7" fillId="0" borderId="33" xfId="0" applyFont="1" applyFill="1" applyBorder="1" applyAlignment="1">
      <alignment wrapText="1"/>
    </xf>
    <xf numFmtId="0" fontId="7" fillId="0" borderId="28" xfId="0" applyFont="1" applyBorder="1" applyAlignment="1">
      <alignment wrapText="1"/>
    </xf>
    <xf numFmtId="0" fontId="7" fillId="6" borderId="34" xfId="0" applyFont="1" applyFill="1" applyBorder="1" applyAlignment="1">
      <alignment wrapText="1"/>
    </xf>
    <xf numFmtId="173" fontId="7" fillId="0" borderId="28" xfId="0" applyNumberFormat="1" applyFont="1" applyBorder="1" applyAlignment="1">
      <alignment wrapText="1"/>
    </xf>
    <xf numFmtId="14" fontId="7" fillId="0" borderId="7" xfId="0" applyNumberFormat="1" applyFont="1" applyFill="1" applyBorder="1" applyAlignment="1">
      <alignment wrapText="1"/>
    </xf>
    <xf numFmtId="14" fontId="7" fillId="0" borderId="5" xfId="0" applyNumberFormat="1" applyFont="1" applyBorder="1" applyAlignment="1">
      <alignment horizontal="center" vertical="center"/>
    </xf>
    <xf numFmtId="43" fontId="7" fillId="0" borderId="5" xfId="1" applyFont="1" applyBorder="1" applyAlignment="1">
      <alignment horizontal="center" vertical="center"/>
    </xf>
    <xf numFmtId="4" fontId="7" fillId="0" borderId="5" xfId="0" applyNumberFormat="1" applyFont="1" applyBorder="1" applyAlignment="1">
      <alignment horizontal="center" vertical="center"/>
    </xf>
    <xf numFmtId="177" fontId="7" fillId="0" borderId="7" xfId="0" applyNumberFormat="1" applyFont="1" applyFill="1" applyBorder="1" applyAlignment="1">
      <alignment horizontal="center" vertical="center" wrapText="1"/>
    </xf>
    <xf numFmtId="14" fontId="7" fillId="0" borderId="7" xfId="0" applyNumberFormat="1" applyFont="1" applyFill="1" applyBorder="1" applyAlignment="1">
      <alignment horizontal="center" wrapText="1"/>
    </xf>
    <xf numFmtId="177" fontId="7" fillId="0" borderId="7" xfId="0" applyNumberFormat="1" applyFont="1" applyFill="1" applyBorder="1" applyAlignment="1">
      <alignment horizontal="center" wrapText="1"/>
    </xf>
    <xf numFmtId="0" fontId="7" fillId="0" borderId="7" xfId="0" applyFont="1" applyFill="1" applyBorder="1" applyAlignment="1">
      <alignment horizontal="center" vertical="top" wrapText="1"/>
    </xf>
    <xf numFmtId="0" fontId="7" fillId="7" borderId="7" xfId="0" applyFont="1" applyFill="1" applyBorder="1" applyAlignment="1">
      <alignment horizontal="center" vertical="top" wrapText="1"/>
    </xf>
    <xf numFmtId="14" fontId="7" fillId="7" borderId="7" xfId="0" applyNumberFormat="1"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0" borderId="7" xfId="0" applyFont="1" applyBorder="1" applyAlignment="1">
      <alignment horizontal="justify" wrapText="1"/>
    </xf>
    <xf numFmtId="14" fontId="7" fillId="0" borderId="7" xfId="0" applyNumberFormat="1" applyFont="1" applyBorder="1" applyAlignment="1">
      <alignment horizontal="center" wrapText="1"/>
    </xf>
    <xf numFmtId="164" fontId="7" fillId="0" borderId="7" xfId="0" applyNumberFormat="1" applyFont="1" applyBorder="1" applyAlignment="1">
      <alignment horizontal="center" wrapText="1"/>
    </xf>
    <xf numFmtId="165" fontId="7" fillId="0" borderId="7" xfId="0" applyNumberFormat="1" applyFont="1" applyFill="1" applyBorder="1" applyAlignment="1">
      <alignment horizontal="center" vertical="center" wrapText="1"/>
    </xf>
    <xf numFmtId="164" fontId="7" fillId="0" borderId="7" xfId="0" applyNumberFormat="1" applyFont="1" applyFill="1" applyBorder="1" applyAlignment="1">
      <alignment vertical="center"/>
    </xf>
    <xf numFmtId="3" fontId="7" fillId="0" borderId="7" xfId="0" applyNumberFormat="1" applyFont="1" applyFill="1" applyBorder="1" applyAlignment="1">
      <alignment horizontal="center" vertical="center" wrapText="1"/>
    </xf>
    <xf numFmtId="3" fontId="7" fillId="0" borderId="7" xfId="0" applyNumberFormat="1" applyFont="1" applyFill="1" applyBorder="1" applyAlignment="1">
      <alignment vertical="center"/>
    </xf>
    <xf numFmtId="164" fontId="7" fillId="0" borderId="7" xfId="0" applyNumberFormat="1" applyFont="1" applyFill="1" applyBorder="1" applyAlignment="1">
      <alignment horizontal="center" wrapText="1"/>
    </xf>
    <xf numFmtId="3" fontId="7" fillId="0" borderId="7" xfId="0" applyNumberFormat="1" applyFont="1" applyFill="1" applyBorder="1" applyAlignment="1">
      <alignment horizontal="center" wrapText="1"/>
    </xf>
    <xf numFmtId="3" fontId="7" fillId="0" borderId="7" xfId="0" applyNumberFormat="1" applyFont="1" applyFill="1" applyBorder="1" applyAlignment="1">
      <alignment horizontal="center" vertical="center"/>
    </xf>
    <xf numFmtId="3" fontId="7" fillId="0" borderId="7" xfId="0" applyNumberFormat="1" applyFont="1" applyFill="1" applyBorder="1" applyAlignment="1">
      <alignment horizontal="left" vertical="center" wrapText="1"/>
    </xf>
    <xf numFmtId="0" fontId="7" fillId="0" borderId="7" xfId="0" applyFont="1" applyBorder="1" applyAlignment="1">
      <alignment horizontal="justify" vertical="top" wrapText="1"/>
    </xf>
    <xf numFmtId="3" fontId="7" fillId="0" borderId="7" xfId="0" applyNumberFormat="1" applyFont="1" applyFill="1" applyBorder="1" applyAlignment="1">
      <alignment horizontal="right" vertical="center" wrapText="1"/>
    </xf>
    <xf numFmtId="165" fontId="7" fillId="0" borderId="7" xfId="0" applyNumberFormat="1" applyFont="1" applyFill="1" applyBorder="1" applyAlignment="1">
      <alignment horizontal="left" vertical="center" wrapText="1"/>
    </xf>
    <xf numFmtId="164" fontId="7" fillId="0" borderId="7" xfId="0" applyNumberFormat="1" applyFont="1" applyFill="1" applyBorder="1" applyAlignment="1">
      <alignment horizontal="left" wrapText="1"/>
    </xf>
    <xf numFmtId="3" fontId="7" fillId="0" borderId="7" xfId="0" applyNumberFormat="1" applyFont="1" applyFill="1" applyBorder="1" applyAlignment="1">
      <alignment horizontal="left" wrapText="1"/>
    </xf>
    <xf numFmtId="3" fontId="7" fillId="0" borderId="7" xfId="0" applyNumberFormat="1" applyFont="1" applyFill="1" applyBorder="1" applyAlignment="1">
      <alignment horizontal="left"/>
    </xf>
    <xf numFmtId="3" fontId="7" fillId="0" borderId="7" xfId="0" applyNumberFormat="1" applyFont="1" applyFill="1" applyBorder="1" applyAlignment="1">
      <alignment horizontal="center"/>
    </xf>
    <xf numFmtId="43" fontId="7" fillId="0" borderId="7" xfId="1" applyFont="1" applyBorder="1" applyAlignment="1">
      <alignment wrapText="1"/>
    </xf>
    <xf numFmtId="0" fontId="9" fillId="0" borderId="7" xfId="4" applyFont="1" applyBorder="1" applyAlignment="1">
      <alignment wrapText="1"/>
    </xf>
    <xf numFmtId="0" fontId="7" fillId="0" borderId="13" xfId="0" applyFont="1" applyFill="1" applyBorder="1" applyAlignment="1">
      <alignment horizontal="left" vertical="center" wrapText="1"/>
    </xf>
    <xf numFmtId="43" fontId="7" fillId="3" borderId="7" xfId="1" applyFont="1" applyFill="1" applyBorder="1" applyAlignment="1">
      <alignment wrapText="1"/>
    </xf>
    <xf numFmtId="0" fontId="7" fillId="3" borderId="7" xfId="0" applyFont="1" applyFill="1" applyBorder="1" applyAlignment="1">
      <alignment horizontal="left" wrapText="1"/>
    </xf>
    <xf numFmtId="166" fontId="7" fillId="0" borderId="7" xfId="0" applyNumberFormat="1" applyFont="1" applyBorder="1" applyAlignment="1">
      <alignment wrapText="1"/>
    </xf>
    <xf numFmtId="14" fontId="7" fillId="3" borderId="7" xfId="0" applyNumberFormat="1" applyFont="1" applyFill="1" applyBorder="1" applyAlignment="1">
      <alignment wrapText="1"/>
    </xf>
    <xf numFmtId="0" fontId="7" fillId="3" borderId="7" xfId="0" applyFont="1" applyFill="1" applyBorder="1" applyAlignment="1">
      <alignment horizontal="center" wrapText="1"/>
    </xf>
    <xf numFmtId="0" fontId="7" fillId="3" borderId="7" xfId="0" applyFont="1" applyFill="1" applyBorder="1" applyAlignment="1">
      <alignment wrapText="1"/>
    </xf>
    <xf numFmtId="0" fontId="7" fillId="0" borderId="35" xfId="0" applyFont="1" applyBorder="1" applyAlignment="1">
      <alignment horizontal="center" vertical="center" wrapText="1"/>
    </xf>
    <xf numFmtId="0" fontId="7" fillId="3" borderId="15" xfId="0" applyFont="1" applyFill="1" applyBorder="1" applyAlignment="1">
      <alignment horizontal="left" vertical="center" wrapText="1"/>
    </xf>
    <xf numFmtId="0" fontId="7" fillId="3" borderId="7" xfId="0" applyFont="1" applyFill="1" applyBorder="1" applyAlignment="1">
      <alignment vertical="justify" wrapText="1"/>
    </xf>
    <xf numFmtId="0" fontId="7" fillId="3" borderId="36" xfId="0" applyFont="1" applyFill="1" applyBorder="1" applyAlignment="1">
      <alignment horizontal="center" vertical="center" wrapText="1"/>
    </xf>
    <xf numFmtId="0" fontId="7" fillId="3" borderId="7" xfId="0" applyFont="1" applyFill="1" applyBorder="1" applyAlignment="1">
      <alignment horizontal="left" vertical="top" wrapText="1"/>
    </xf>
    <xf numFmtId="0" fontId="7" fillId="3" borderId="7" xfId="5" applyFont="1" applyFill="1" applyBorder="1" applyAlignment="1">
      <alignment horizontal="justify" vertical="top" wrapText="1"/>
    </xf>
    <xf numFmtId="0" fontId="7" fillId="0" borderId="15" xfId="0" applyFont="1" applyBorder="1" applyAlignment="1">
      <alignment horizontal="center" vertical="center" wrapText="1"/>
    </xf>
    <xf numFmtId="14" fontId="7" fillId="0" borderId="15" xfId="0" applyNumberFormat="1" applyFont="1" applyBorder="1" applyAlignment="1">
      <alignment wrapText="1"/>
    </xf>
    <xf numFmtId="0" fontId="7" fillId="0" borderId="15" xfId="0" applyFont="1" applyBorder="1" applyAlignment="1">
      <alignment horizontal="center" wrapText="1"/>
    </xf>
    <xf numFmtId="0" fontId="7" fillId="0" borderId="15" xfId="0" applyFont="1" applyBorder="1" applyAlignment="1">
      <alignment wrapText="1"/>
    </xf>
    <xf numFmtId="0" fontId="7" fillId="3" borderId="15" xfId="0" applyFont="1" applyFill="1" applyBorder="1" applyAlignment="1">
      <alignment horizontal="center" vertical="center" wrapText="1"/>
    </xf>
    <xf numFmtId="43" fontId="7" fillId="0" borderId="15" xfId="1" applyFont="1" applyBorder="1" applyAlignment="1">
      <alignment wrapText="1"/>
    </xf>
    <xf numFmtId="0" fontId="7" fillId="0" borderId="5" xfId="0" applyFont="1" applyBorder="1" applyAlignment="1">
      <alignment horizontal="center" vertical="center" wrapText="1"/>
    </xf>
    <xf numFmtId="9" fontId="7" fillId="3" borderId="5" xfId="7" applyFont="1" applyFill="1" applyBorder="1" applyAlignment="1">
      <alignment horizontal="justify" vertical="center" wrapText="1"/>
    </xf>
    <xf numFmtId="14" fontId="7" fillId="0" borderId="5" xfId="0" applyNumberFormat="1" applyFont="1" applyBorder="1" applyAlignment="1">
      <alignment wrapText="1"/>
    </xf>
    <xf numFmtId="0" fontId="7" fillId="0" borderId="5" xfId="0" applyFont="1" applyBorder="1" applyAlignment="1">
      <alignment horizontal="center" wrapText="1"/>
    </xf>
    <xf numFmtId="0" fontId="7" fillId="0" borderId="5" xfId="0" applyFont="1" applyBorder="1" applyAlignment="1">
      <alignment wrapText="1"/>
    </xf>
    <xf numFmtId="43" fontId="7" fillId="0" borderId="5" xfId="1" applyFont="1" applyBorder="1" applyAlignment="1">
      <alignment wrapText="1"/>
    </xf>
    <xf numFmtId="9" fontId="7" fillId="3" borderId="13" xfId="5" applyNumberFormat="1" applyFont="1" applyFill="1" applyBorder="1" applyAlignment="1">
      <alignment horizontal="left" vertical="center" wrapText="1" readingOrder="1"/>
    </xf>
    <xf numFmtId="0" fontId="7" fillId="3" borderId="15" xfId="5" applyFont="1" applyFill="1" applyBorder="1" applyAlignment="1">
      <alignment horizontal="justify" vertical="top" wrapText="1"/>
    </xf>
    <xf numFmtId="14" fontId="7" fillId="0" borderId="8" xfId="0" applyNumberFormat="1" applyFont="1" applyBorder="1" applyAlignment="1">
      <alignment wrapText="1"/>
    </xf>
    <xf numFmtId="14" fontId="7" fillId="0" borderId="9" xfId="0" applyNumberFormat="1" applyFont="1" applyBorder="1" applyAlignment="1">
      <alignment wrapText="1"/>
    </xf>
    <xf numFmtId="0" fontId="7" fillId="0" borderId="0" xfId="0" applyFont="1" applyAlignment="1">
      <alignment horizontal="center" wrapText="1"/>
    </xf>
    <xf numFmtId="9" fontId="7" fillId="3" borderId="7" xfId="7" applyFont="1" applyFill="1" applyBorder="1" applyAlignment="1">
      <alignment horizontal="left" vertical="top" wrapText="1"/>
    </xf>
    <xf numFmtId="0" fontId="9" fillId="0" borderId="39" xfId="4" applyFont="1" applyBorder="1" applyAlignment="1">
      <alignment horizontal="center" wrapText="1"/>
    </xf>
    <xf numFmtId="0" fontId="9" fillId="0" borderId="9" xfId="4" applyFont="1" applyBorder="1" applyAlignment="1">
      <alignment horizontal="center" wrapText="1"/>
    </xf>
    <xf numFmtId="0" fontId="9" fillId="0" borderId="7" xfId="4" applyFont="1" applyBorder="1" applyAlignment="1">
      <alignment horizontal="center" wrapText="1"/>
    </xf>
    <xf numFmtId="169" fontId="7" fillId="0" borderId="7" xfId="2" applyNumberFormat="1" applyFont="1" applyFill="1" applyBorder="1" applyAlignment="1">
      <alignment horizontal="center" vertical="center" wrapText="1"/>
    </xf>
    <xf numFmtId="169" fontId="7" fillId="0" borderId="7" xfId="2" applyNumberFormat="1" applyFont="1" applyFill="1" applyBorder="1" applyAlignment="1">
      <alignment horizontal="center" vertical="center"/>
    </xf>
    <xf numFmtId="173" fontId="7" fillId="0" borderId="7" xfId="2" applyNumberFormat="1" applyFont="1" applyFill="1" applyBorder="1" applyAlignment="1">
      <alignment horizontal="center" vertical="center" wrapText="1"/>
    </xf>
    <xf numFmtId="0" fontId="7" fillId="7" borderId="7" xfId="0" applyFont="1" applyFill="1" applyBorder="1" applyAlignment="1">
      <alignment horizontal="center" vertical="center"/>
    </xf>
    <xf numFmtId="41" fontId="7" fillId="0" borderId="7" xfId="2" applyNumberFormat="1" applyFont="1" applyFill="1" applyBorder="1" applyAlignment="1">
      <alignment horizontal="right" vertical="center" wrapText="1"/>
    </xf>
    <xf numFmtId="41" fontId="7" fillId="0" borderId="7" xfId="2" applyNumberFormat="1" applyFont="1" applyBorder="1" applyAlignment="1">
      <alignment horizontal="right" vertical="center" wrapText="1"/>
    </xf>
    <xf numFmtId="44" fontId="7" fillId="0" borderId="7" xfId="0" applyNumberFormat="1" applyFont="1" applyBorder="1"/>
    <xf numFmtId="167" fontId="7" fillId="0" borderId="7" xfId="0" applyNumberFormat="1" applyFont="1" applyBorder="1" applyAlignment="1">
      <alignment wrapText="1"/>
    </xf>
    <xf numFmtId="44" fontId="7" fillId="0" borderId="7" xfId="0" applyNumberFormat="1" applyFont="1" applyBorder="1" applyAlignment="1">
      <alignment horizontal="center" wrapText="1"/>
    </xf>
    <xf numFmtId="44" fontId="7" fillId="0" borderId="7" xfId="0" applyNumberFormat="1" applyFont="1" applyFill="1" applyBorder="1" applyAlignment="1">
      <alignment horizontal="center" vertical="center" wrapText="1"/>
    </xf>
    <xf numFmtId="17" fontId="7" fillId="0" borderId="7" xfId="0" applyNumberFormat="1" applyFont="1" applyBorder="1"/>
    <xf numFmtId="44" fontId="7" fillId="0" borderId="7" xfId="0" applyNumberFormat="1" applyFont="1" applyBorder="1" applyAlignment="1">
      <alignment wrapText="1"/>
    </xf>
    <xf numFmtId="0" fontId="7" fillId="0" borderId="7" xfId="0" applyFont="1" applyBorder="1" applyAlignment="1">
      <alignment horizontal="center"/>
    </xf>
    <xf numFmtId="44" fontId="7" fillId="0" borderId="7" xfId="0" applyNumberFormat="1" applyFont="1" applyBorder="1" applyAlignment="1">
      <alignment horizontal="center"/>
    </xf>
    <xf numFmtId="167" fontId="7" fillId="0" borderId="7" xfId="0" applyNumberFormat="1" applyFont="1" applyBorder="1" applyAlignment="1">
      <alignment horizontal="center" wrapText="1"/>
    </xf>
    <xf numFmtId="0" fontId="7" fillId="7" borderId="7" xfId="0" applyFont="1" applyFill="1" applyBorder="1" applyAlignment="1">
      <alignment wrapText="1"/>
    </xf>
    <xf numFmtId="167" fontId="7" fillId="0" borderId="7" xfId="0" applyNumberFormat="1" applyFont="1" applyBorder="1" applyAlignment="1">
      <alignment horizontal="center"/>
    </xf>
    <xf numFmtId="14" fontId="7" fillId="0" borderId="7" xfId="0" applyNumberFormat="1" applyFont="1" applyBorder="1" applyAlignment="1">
      <alignment horizontal="center" vertical="center"/>
    </xf>
    <xf numFmtId="3" fontId="7" fillId="0" borderId="7" xfId="0" applyNumberFormat="1" applyFont="1" applyBorder="1" applyAlignment="1">
      <alignment horizontal="left" wrapText="1"/>
    </xf>
    <xf numFmtId="3" fontId="7" fillId="0" borderId="7" xfId="0" applyNumberFormat="1" applyFont="1" applyBorder="1" applyAlignment="1">
      <alignment horizontal="left"/>
    </xf>
    <xf numFmtId="3" fontId="7" fillId="0" borderId="7" xfId="0" applyNumberFormat="1" applyFont="1" applyBorder="1" applyAlignment="1">
      <alignment horizontal="center"/>
    </xf>
    <xf numFmtId="3" fontId="7" fillId="3" borderId="7" xfId="0" applyNumberFormat="1" applyFont="1" applyFill="1" applyBorder="1"/>
    <xf numFmtId="3" fontId="7" fillId="3" borderId="7" xfId="0" applyNumberFormat="1" applyFont="1" applyFill="1" applyBorder="1" applyAlignment="1">
      <alignment horizontal="left"/>
    </xf>
    <xf numFmtId="3" fontId="7" fillId="3" borderId="7" xfId="0" applyNumberFormat="1" applyFont="1" applyFill="1" applyBorder="1" applyAlignment="1">
      <alignment horizontal="left" wrapText="1"/>
    </xf>
    <xf numFmtId="3" fontId="7" fillId="3" borderId="7" xfId="0" applyNumberFormat="1" applyFont="1" applyFill="1" applyBorder="1" applyAlignment="1">
      <alignment horizontal="center" vertical="center"/>
    </xf>
    <xf numFmtId="3" fontId="7" fillId="3" borderId="14" xfId="0" applyNumberFormat="1" applyFont="1" applyFill="1" applyBorder="1" applyAlignment="1">
      <alignment horizontal="left" wrapText="1"/>
    </xf>
    <xf numFmtId="14" fontId="7" fillId="0" borderId="15" xfId="0" applyNumberFormat="1" applyFont="1" applyBorder="1" applyAlignment="1">
      <alignment horizontal="center" vertical="center"/>
    </xf>
    <xf numFmtId="0" fontId="7" fillId="3" borderId="15" xfId="0" applyFont="1" applyFill="1" applyBorder="1" applyAlignment="1">
      <alignment horizontal="center" vertical="center"/>
    </xf>
    <xf numFmtId="3" fontId="7" fillId="0" borderId="15" xfId="0" applyNumberFormat="1" applyFont="1" applyBorder="1" applyAlignment="1">
      <alignment horizontal="left"/>
    </xf>
    <xf numFmtId="0" fontId="7" fillId="0" borderId="15" xfId="0" applyFont="1" applyFill="1" applyBorder="1" applyAlignment="1">
      <alignment horizontal="center" vertical="center"/>
    </xf>
    <xf numFmtId="3" fontId="7" fillId="0" borderId="7" xfId="0" applyNumberFormat="1" applyFont="1" applyBorder="1" applyAlignment="1">
      <alignment horizontal="center" wrapText="1"/>
    </xf>
    <xf numFmtId="170" fontId="7" fillId="0" borderId="7" xfId="0" applyNumberFormat="1" applyFont="1" applyBorder="1" applyAlignment="1">
      <alignment horizontal="center" wrapText="1"/>
    </xf>
    <xf numFmtId="170" fontId="7" fillId="0" borderId="7" xfId="0" applyNumberFormat="1" applyFont="1" applyFill="1" applyBorder="1" applyAlignment="1">
      <alignment horizontal="center" wrapText="1"/>
    </xf>
    <xf numFmtId="171" fontId="7" fillId="0" borderId="3" xfId="0" applyNumberFormat="1" applyFont="1" applyFill="1" applyBorder="1" applyAlignment="1">
      <alignment horizontal="center" vertical="center" wrapText="1"/>
    </xf>
    <xf numFmtId="169" fontId="7" fillId="0" borderId="3"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xf>
    <xf numFmtId="171" fontId="7" fillId="0" borderId="7" xfId="0" applyNumberFormat="1" applyFont="1" applyFill="1" applyBorder="1" applyAlignment="1">
      <alignment horizontal="center" vertical="center"/>
    </xf>
    <xf numFmtId="169" fontId="7" fillId="0" borderId="7" xfId="0" applyNumberFormat="1" applyFont="1" applyFill="1" applyBorder="1" applyAlignment="1">
      <alignment horizontal="center" vertical="center"/>
    </xf>
    <xf numFmtId="171" fontId="7" fillId="0" borderId="7" xfId="0" applyNumberFormat="1" applyFont="1" applyFill="1" applyBorder="1" applyAlignment="1">
      <alignment horizontal="center" vertical="center" wrapText="1"/>
    </xf>
    <xf numFmtId="171" fontId="7" fillId="0" borderId="7"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7" fillId="4" borderId="7" xfId="0" applyFont="1" applyFill="1" applyBorder="1" applyAlignment="1">
      <alignment horizontal="center" vertical="center" wrapText="1"/>
    </xf>
    <xf numFmtId="169" fontId="7" fillId="0" borderId="7" xfId="0" applyNumberFormat="1" applyFont="1" applyFill="1" applyBorder="1" applyAlignment="1">
      <alignment horizontal="center" vertical="center" wrapText="1"/>
    </xf>
    <xf numFmtId="169" fontId="7" fillId="0" borderId="7" xfId="0" applyNumberFormat="1" applyFont="1" applyBorder="1" applyAlignment="1">
      <alignment horizontal="center" vertical="center" wrapText="1"/>
    </xf>
    <xf numFmtId="170" fontId="7" fillId="0" borderId="15" xfId="0" applyNumberFormat="1" applyFont="1" applyBorder="1" applyAlignment="1">
      <alignment horizontal="center" wrapText="1"/>
    </xf>
    <xf numFmtId="0" fontId="7" fillId="0" borderId="17" xfId="0" applyFont="1" applyBorder="1" applyAlignment="1">
      <alignment horizontal="center" wrapText="1"/>
    </xf>
    <xf numFmtId="0" fontId="7" fillId="0" borderId="1" xfId="0" applyFont="1" applyBorder="1" applyAlignment="1">
      <alignment horizontal="center" wrapText="1"/>
    </xf>
    <xf numFmtId="170" fontId="7" fillId="0" borderId="1" xfId="0" applyNumberFormat="1" applyFont="1" applyBorder="1" applyAlignment="1">
      <alignment horizontal="center" wrapText="1"/>
    </xf>
    <xf numFmtId="0" fontId="7" fillId="0" borderId="16" xfId="0" applyFont="1" applyBorder="1" applyAlignment="1">
      <alignment horizontal="center" wrapText="1"/>
    </xf>
    <xf numFmtId="0" fontId="7" fillId="0" borderId="7" xfId="0" applyNumberFormat="1" applyFont="1" applyFill="1" applyBorder="1" applyAlignment="1">
      <alignment horizontal="center" wrapText="1"/>
    </xf>
    <xf numFmtId="0" fontId="7" fillId="0" borderId="7" xfId="0" applyNumberFormat="1" applyFont="1" applyFill="1" applyBorder="1" applyAlignment="1">
      <alignment horizontal="justify" vertical="center" wrapText="1"/>
    </xf>
    <xf numFmtId="0" fontId="7" fillId="0" borderId="7" xfId="0" applyNumberFormat="1" applyFont="1" applyFill="1" applyBorder="1" applyAlignment="1">
      <alignment horizontal="justify" wrapText="1"/>
    </xf>
    <xf numFmtId="4" fontId="7" fillId="0" borderId="7" xfId="0" applyNumberFormat="1" applyFont="1" applyFill="1" applyBorder="1" applyAlignment="1">
      <alignment horizontal="center" wrapText="1"/>
    </xf>
    <xf numFmtId="9" fontId="7" fillId="7" borderId="24" xfId="5" applyNumberFormat="1" applyFont="1" applyFill="1" applyBorder="1" applyAlignment="1">
      <alignment horizontal="left" vertical="center" wrapText="1" readingOrder="1"/>
    </xf>
    <xf numFmtId="0" fontId="8" fillId="0" borderId="15" xfId="0" applyFont="1" applyFill="1" applyBorder="1" applyAlignment="1">
      <alignment vertical="center" wrapText="1"/>
    </xf>
    <xf numFmtId="0" fontId="7" fillId="3" borderId="7" xfId="0" applyFont="1" applyFill="1" applyBorder="1" applyAlignment="1">
      <alignment horizontal="center"/>
    </xf>
    <xf numFmtId="0" fontId="7" fillId="3" borderId="7" xfId="5" applyFont="1" applyFill="1" applyBorder="1" applyAlignment="1">
      <alignment horizontal="center" vertical="center" wrapText="1"/>
    </xf>
    <xf numFmtId="0" fontId="7" fillId="0" borderId="7" xfId="0" applyFont="1" applyFill="1" applyBorder="1" applyAlignment="1">
      <alignment horizontal="center" vertical="center" wrapText="1"/>
    </xf>
    <xf numFmtId="14" fontId="7" fillId="0" borderId="7" xfId="0" applyNumberFormat="1" applyFont="1" applyFill="1" applyBorder="1" applyAlignment="1">
      <alignment horizontal="center" vertical="center" wrapText="1"/>
    </xf>
    <xf numFmtId="43" fontId="7" fillId="0" borderId="7" xfId="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5" xfId="0" applyFont="1" applyFill="1" applyBorder="1" applyAlignment="1">
      <alignment horizontal="center" vertical="center"/>
    </xf>
    <xf numFmtId="14" fontId="7" fillId="0" borderId="15" xfId="0" applyNumberFormat="1" applyFont="1" applyBorder="1" applyAlignment="1">
      <alignment horizontal="center" vertical="center"/>
    </xf>
    <xf numFmtId="43" fontId="7" fillId="0" borderId="15" xfId="1" applyFont="1" applyBorder="1" applyAlignment="1">
      <alignment horizontal="center" vertical="center"/>
    </xf>
    <xf numFmtId="43" fontId="7" fillId="0" borderId="14" xfId="1" applyFont="1" applyBorder="1" applyAlignment="1">
      <alignment horizontal="center" vertical="center"/>
    </xf>
    <xf numFmtId="43" fontId="7" fillId="0" borderId="5" xfId="1" applyFont="1" applyBorder="1" applyAlignment="1">
      <alignment horizontal="center" vertical="center"/>
    </xf>
    <xf numFmtId="4" fontId="7" fillId="0" borderId="15" xfId="0" applyNumberFormat="1" applyFont="1" applyBorder="1" applyAlignment="1">
      <alignment horizontal="center" vertical="center"/>
    </xf>
    <xf numFmtId="4" fontId="7" fillId="0" borderId="14" xfId="0" applyNumberFormat="1" applyFont="1" applyBorder="1" applyAlignment="1">
      <alignment horizontal="center" vertical="center"/>
    </xf>
    <xf numFmtId="4" fontId="7" fillId="0" borderId="5" xfId="0" applyNumberFormat="1" applyFont="1" applyBorder="1" applyAlignment="1">
      <alignment horizontal="center" vertical="center"/>
    </xf>
    <xf numFmtId="0" fontId="7"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14"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175" fontId="7" fillId="0" borderId="7" xfId="1" applyNumberFormat="1" applyFont="1" applyFill="1" applyBorder="1" applyAlignment="1">
      <alignment horizontal="center" vertical="center"/>
    </xf>
    <xf numFmtId="0" fontId="7" fillId="0" borderId="7" xfId="0" applyFont="1" applyBorder="1" applyAlignment="1">
      <alignment horizontal="center" vertical="center" wrapText="1"/>
    </xf>
    <xf numFmtId="175" fontId="7" fillId="0" borderId="7" xfId="1" applyNumberFormat="1" applyFont="1" applyBorder="1" applyAlignment="1">
      <alignment horizontal="center" vertical="center" wrapText="1"/>
    </xf>
    <xf numFmtId="175" fontId="7" fillId="0" borderId="7" xfId="1" applyNumberFormat="1" applyFont="1" applyFill="1" applyBorder="1" applyAlignment="1">
      <alignment horizontal="center" vertical="center" wrapText="1"/>
    </xf>
    <xf numFmtId="0" fontId="7" fillId="0" borderId="7" xfId="0" applyFont="1" applyBorder="1" applyAlignment="1">
      <alignment horizontal="center" vertical="center"/>
    </xf>
    <xf numFmtId="14" fontId="7" fillId="0" borderId="7" xfId="0" applyNumberFormat="1" applyFont="1" applyBorder="1" applyAlignment="1">
      <alignment vertical="center"/>
    </xf>
    <xf numFmtId="0" fontId="7" fillId="0" borderId="7" xfId="0" applyFont="1" applyBorder="1" applyAlignment="1">
      <alignment vertical="center"/>
    </xf>
    <xf numFmtId="175" fontId="7" fillId="0" borderId="7" xfId="1" applyNumberFormat="1" applyFont="1" applyBorder="1" applyAlignment="1">
      <alignment horizontal="center" vertical="center"/>
    </xf>
    <xf numFmtId="166" fontId="7" fillId="0" borderId="7" xfId="1" applyNumberFormat="1" applyFont="1" applyBorder="1" applyAlignment="1">
      <alignment horizontal="center" vertical="center" wrapText="1"/>
    </xf>
    <xf numFmtId="0" fontId="7" fillId="0" borderId="20" xfId="0" applyFont="1" applyFill="1" applyBorder="1" applyAlignment="1">
      <alignment horizontal="center" vertical="top" wrapText="1"/>
    </xf>
    <xf numFmtId="0" fontId="7" fillId="0" borderId="18"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21"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12"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23" xfId="0" applyFont="1" applyFill="1" applyBorder="1" applyAlignment="1">
      <alignment horizontal="center" vertical="top" wrapText="1"/>
    </xf>
    <xf numFmtId="0" fontId="7" fillId="0" borderId="24" xfId="0" applyFont="1" applyFill="1" applyBorder="1" applyAlignment="1">
      <alignment horizontal="center" vertical="top" wrapText="1"/>
    </xf>
    <xf numFmtId="0" fontId="7" fillId="0" borderId="20" xfId="0" applyFont="1" applyFill="1" applyBorder="1" applyAlignment="1">
      <alignment horizontal="center" wrapText="1"/>
    </xf>
    <xf numFmtId="0" fontId="7" fillId="0" borderId="18" xfId="0" applyFont="1" applyFill="1" applyBorder="1" applyAlignment="1">
      <alignment horizontal="center" wrapText="1"/>
    </xf>
    <xf numFmtId="0" fontId="7" fillId="0" borderId="13" xfId="0" applyFont="1" applyFill="1" applyBorder="1" applyAlignment="1">
      <alignment horizontal="center" wrapText="1"/>
    </xf>
    <xf numFmtId="0" fontId="7" fillId="0" borderId="21" xfId="0" applyFont="1" applyFill="1" applyBorder="1" applyAlignment="1">
      <alignment horizontal="center" wrapText="1"/>
    </xf>
    <xf numFmtId="0" fontId="7" fillId="0" borderId="0" xfId="0" applyFont="1" applyFill="1" applyBorder="1" applyAlignment="1">
      <alignment horizontal="center" wrapText="1"/>
    </xf>
    <xf numFmtId="0" fontId="7" fillId="0" borderId="12" xfId="0" applyFont="1" applyFill="1" applyBorder="1" applyAlignment="1">
      <alignment horizontal="center" wrapText="1"/>
    </xf>
    <xf numFmtId="0" fontId="7" fillId="0" borderId="22" xfId="0" applyFont="1" applyFill="1" applyBorder="1" applyAlignment="1">
      <alignment horizontal="center" wrapText="1"/>
    </xf>
    <xf numFmtId="0" fontId="7" fillId="0" borderId="23" xfId="0" applyFont="1" applyFill="1" applyBorder="1" applyAlignment="1">
      <alignment horizontal="center" wrapText="1"/>
    </xf>
    <xf numFmtId="0" fontId="7" fillId="0" borderId="24" xfId="0" applyFont="1" applyFill="1" applyBorder="1" applyAlignment="1">
      <alignment horizontal="center" wrapText="1"/>
    </xf>
    <xf numFmtId="0" fontId="7" fillId="3" borderId="15" xfId="0" applyFont="1" applyFill="1" applyBorder="1" applyAlignment="1">
      <alignment horizontal="justify" vertical="center" wrapText="1"/>
    </xf>
    <xf numFmtId="0" fontId="7" fillId="3" borderId="14" xfId="0" applyFont="1" applyFill="1" applyBorder="1" applyAlignment="1">
      <alignment horizontal="justify" vertical="center" wrapText="1"/>
    </xf>
    <xf numFmtId="0" fontId="7" fillId="3" borderId="5" xfId="0" applyFont="1" applyFill="1" applyBorder="1" applyAlignment="1">
      <alignment horizontal="justify" vertical="center" wrapText="1"/>
    </xf>
    <xf numFmtId="0" fontId="7" fillId="0" borderId="7" xfId="0" applyFont="1" applyFill="1" applyBorder="1" applyAlignment="1">
      <alignment horizontal="left" vertical="center" wrapText="1"/>
    </xf>
    <xf numFmtId="0" fontId="7" fillId="3" borderId="7" xfId="0" applyFont="1" applyFill="1" applyBorder="1" applyAlignment="1">
      <alignment horizontal="center" vertical="justify" wrapText="1"/>
    </xf>
    <xf numFmtId="0" fontId="7" fillId="3" borderId="7" xfId="0" applyFont="1" applyFill="1" applyBorder="1" applyAlignment="1">
      <alignment horizontal="center" vertical="top" wrapText="1"/>
    </xf>
    <xf numFmtId="172" fontId="8" fillId="3" borderId="7" xfId="0" applyNumberFormat="1" applyFont="1" applyFill="1" applyBorder="1" applyAlignment="1">
      <alignment horizontal="center"/>
    </xf>
    <xf numFmtId="164" fontId="7" fillId="0" borderId="7" xfId="0" applyNumberFormat="1" applyFont="1" applyBorder="1" applyAlignment="1">
      <alignment horizontal="center"/>
    </xf>
    <xf numFmtId="14" fontId="7" fillId="0" borderId="7" xfId="0" applyNumberFormat="1" applyFont="1" applyBorder="1" applyAlignment="1">
      <alignment horizontal="center" vertical="top" wrapText="1"/>
    </xf>
    <xf numFmtId="0" fontId="8" fillId="0" borderId="7" xfId="0" applyFont="1" applyBorder="1" applyAlignment="1">
      <alignment horizontal="center" wrapText="1"/>
    </xf>
    <xf numFmtId="0" fontId="8" fillId="0" borderId="7" xfId="0" applyFont="1" applyBorder="1" applyAlignment="1">
      <alignment horizontal="center" vertical="top" wrapText="1"/>
    </xf>
    <xf numFmtId="0" fontId="10" fillId="0" borderId="7" xfId="0" applyFont="1" applyBorder="1"/>
  </cellXfs>
  <cellStyles count="8">
    <cellStyle name="Énfasis1" xfId="3" builtinId="29"/>
    <cellStyle name="Hipervínculo" xfId="4" builtinId="8"/>
    <cellStyle name="Millares" xfId="1" builtinId="3"/>
    <cellStyle name="Moneda" xfId="2" builtinId="4"/>
    <cellStyle name="Normal" xfId="0" builtinId="0"/>
    <cellStyle name="Normal 2" xfId="5"/>
    <cellStyle name="Normal 4 2" xfId="6"/>
    <cellStyle name="Porcentu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google.com.co/url?sa=i&amp;rct=j&amp;q=&amp;esrc=s&amp;source=images&amp;cd=&amp;cad=rja&amp;uact=8&amp;ved=0CAcQjRw&amp;url=https%3A%2F%2Ftwitter.com%2Falcaldiactg&amp;ei=SJ_LVMrOC_C1sQTbvIKgAQ&amp;psig=AFQjCNGHShEnLIJlwykzUtMdF_w2j9YwSA&amp;ust=1422717124761329"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762000</xdr:colOff>
      <xdr:row>0</xdr:row>
      <xdr:rowOff>0</xdr:rowOff>
    </xdr:from>
    <xdr:to>
      <xdr:col>2</xdr:col>
      <xdr:colOff>2371725</xdr:colOff>
      <xdr:row>11</xdr:row>
      <xdr:rowOff>85725</xdr:rowOff>
    </xdr:to>
    <xdr:pic>
      <xdr:nvPicPr>
        <xdr:cNvPr id="8" name="irc_mi" descr="https://pbs.twimg.com/profile_images/451162606058086400/8ZBfUjrc.jpe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0" y="0"/>
          <a:ext cx="287655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ollygonz@yahoo.com" TargetMode="External"/><Relationship Id="rId13" Type="http://schemas.openxmlformats.org/officeDocument/2006/relationships/hyperlink" Target="mailto:dollygonz@yahoo.com" TargetMode="External"/><Relationship Id="rId18" Type="http://schemas.openxmlformats.org/officeDocument/2006/relationships/hyperlink" Target="mailto:dollygonz@yahoo.com" TargetMode="External"/><Relationship Id="rId26" Type="http://schemas.openxmlformats.org/officeDocument/2006/relationships/drawing" Target="../drawings/drawing1.xml"/><Relationship Id="rId3" Type="http://schemas.openxmlformats.org/officeDocument/2006/relationships/hyperlink" Target="mailto:dogonzalez@cartagena.gov.co" TargetMode="External"/><Relationship Id="rId21" Type="http://schemas.openxmlformats.org/officeDocument/2006/relationships/hyperlink" Target="mailto:mcrotalora03@yahoo.com" TargetMode="External"/><Relationship Id="rId7" Type="http://schemas.openxmlformats.org/officeDocument/2006/relationships/hyperlink" Target="mailto:dollygonz@yahoo.com" TargetMode="External"/><Relationship Id="rId12" Type="http://schemas.openxmlformats.org/officeDocument/2006/relationships/hyperlink" Target="mailto:dollygonz@yahoo.com" TargetMode="External"/><Relationship Id="rId17" Type="http://schemas.openxmlformats.org/officeDocument/2006/relationships/hyperlink" Target="mailto:dollygonz@yahoo.com" TargetMode="External"/><Relationship Id="rId25" Type="http://schemas.openxmlformats.org/officeDocument/2006/relationships/printerSettings" Target="../printerSettings/printerSettings1.bin"/><Relationship Id="rId2" Type="http://schemas.openxmlformats.org/officeDocument/2006/relationships/hyperlink" Target="mailto:dollygonz@yahoo.com" TargetMode="External"/><Relationship Id="rId16" Type="http://schemas.openxmlformats.org/officeDocument/2006/relationships/hyperlink" Target="mailto:dollygonz@yahoo.com" TargetMode="External"/><Relationship Id="rId20" Type="http://schemas.openxmlformats.org/officeDocument/2006/relationships/hyperlink" Target="mailto:dollygonz@yahoo.com" TargetMode="External"/><Relationship Id="rId1" Type="http://schemas.openxmlformats.org/officeDocument/2006/relationships/hyperlink" Target="mailto:dollygonz@yahoo.com" TargetMode="External"/><Relationship Id="rId6" Type="http://schemas.openxmlformats.org/officeDocument/2006/relationships/hyperlink" Target="mailto:dollygonz@yahoo.com" TargetMode="External"/><Relationship Id="rId11" Type="http://schemas.openxmlformats.org/officeDocument/2006/relationships/hyperlink" Target="mailto:dollygonz@yahoo.com" TargetMode="External"/><Relationship Id="rId24" Type="http://schemas.openxmlformats.org/officeDocument/2006/relationships/hyperlink" Target="mailto:acuridadis@hotmail.com" TargetMode="External"/><Relationship Id="rId5" Type="http://schemas.openxmlformats.org/officeDocument/2006/relationships/hyperlink" Target="mailto:dollygonz@yahoo.com" TargetMode="External"/><Relationship Id="rId15" Type="http://schemas.openxmlformats.org/officeDocument/2006/relationships/hyperlink" Target="mailto:dollygonz@yahoo.com" TargetMode="External"/><Relationship Id="rId23" Type="http://schemas.openxmlformats.org/officeDocument/2006/relationships/hyperlink" Target="mailto:heysofy05@gmail.com" TargetMode="External"/><Relationship Id="rId28" Type="http://schemas.openxmlformats.org/officeDocument/2006/relationships/comments" Target="../comments1.xml"/><Relationship Id="rId10" Type="http://schemas.openxmlformats.org/officeDocument/2006/relationships/hyperlink" Target="mailto:dollygonz@yahoo.com" TargetMode="External"/><Relationship Id="rId19" Type="http://schemas.openxmlformats.org/officeDocument/2006/relationships/hyperlink" Target="mailto:dollygonz@yahoo.com" TargetMode="External"/><Relationship Id="rId4" Type="http://schemas.openxmlformats.org/officeDocument/2006/relationships/hyperlink" Target="mailto:dollygonz@yahoo.com" TargetMode="External"/><Relationship Id="rId9" Type="http://schemas.openxmlformats.org/officeDocument/2006/relationships/hyperlink" Target="mailto:dollygonz@yahoo.com" TargetMode="External"/><Relationship Id="rId14" Type="http://schemas.openxmlformats.org/officeDocument/2006/relationships/hyperlink" Target="mailto:dollygonz@yahoo.com" TargetMode="External"/><Relationship Id="rId22" Type="http://schemas.openxmlformats.org/officeDocument/2006/relationships/hyperlink" Target="mailto:mcrotalora03@yahoo.com"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L1501"/>
  <sheetViews>
    <sheetView tabSelected="1" topLeftCell="A6" workbookViewId="0">
      <selection activeCell="D6" sqref="D6"/>
    </sheetView>
  </sheetViews>
  <sheetFormatPr baseColWidth="10" defaultRowHeight="12" x14ac:dyDescent="0.2"/>
  <cols>
    <col min="1" max="1" width="11.42578125" style="96"/>
    <col min="2" max="2" width="19" style="96" customWidth="1"/>
    <col min="3" max="3" width="54.7109375" style="96" customWidth="1"/>
    <col min="4" max="4" width="13.140625" style="96" customWidth="1"/>
    <col min="5" max="5" width="11.42578125" style="96"/>
    <col min="6" max="6" width="33.5703125" style="96" customWidth="1"/>
    <col min="7" max="7" width="14.85546875" style="96" customWidth="1"/>
    <col min="8" max="8" width="21.85546875" style="96" customWidth="1"/>
    <col min="9" max="9" width="24.85546875" style="96" customWidth="1"/>
    <col min="10" max="11" width="11.42578125" style="96"/>
    <col min="12" max="12" width="28.140625" style="96" customWidth="1"/>
    <col min="13" max="16384" width="11.42578125" style="96"/>
  </cols>
  <sheetData>
    <row r="6" spans="1:12" x14ac:dyDescent="0.2">
      <c r="D6" s="96" t="s">
        <v>1156</v>
      </c>
    </row>
    <row r="14" spans="1:12" x14ac:dyDescent="0.2">
      <c r="A14" s="94"/>
      <c r="B14" s="95" t="s">
        <v>133</v>
      </c>
      <c r="C14" s="94"/>
      <c r="D14" s="94"/>
      <c r="E14" s="94"/>
      <c r="F14" s="94"/>
      <c r="G14" s="94"/>
      <c r="H14" s="94"/>
      <c r="I14" s="94"/>
      <c r="J14" s="94"/>
      <c r="K14" s="94"/>
      <c r="L14" s="94"/>
    </row>
    <row r="15" spans="1:12" x14ac:dyDescent="0.2">
      <c r="A15" s="94"/>
      <c r="B15" s="95"/>
      <c r="C15" s="94"/>
      <c r="D15" s="94"/>
      <c r="E15" s="94"/>
      <c r="F15" s="94"/>
      <c r="G15" s="94"/>
      <c r="H15" s="94"/>
      <c r="I15" s="94"/>
      <c r="J15" s="94"/>
      <c r="K15" s="94"/>
      <c r="L15" s="94"/>
    </row>
    <row r="16" spans="1:12" x14ac:dyDescent="0.2">
      <c r="A16" s="94"/>
      <c r="B16" s="95" t="s">
        <v>134</v>
      </c>
      <c r="C16" s="94"/>
      <c r="D16" s="94"/>
      <c r="E16" s="94"/>
      <c r="F16" s="94"/>
      <c r="G16" s="94"/>
      <c r="H16" s="94"/>
      <c r="I16" s="94"/>
      <c r="J16" s="94"/>
      <c r="K16" s="94"/>
      <c r="L16" s="94"/>
    </row>
    <row r="17" spans="1:12" x14ac:dyDescent="0.2">
      <c r="A17" s="94"/>
      <c r="B17" s="362" t="s">
        <v>135</v>
      </c>
      <c r="C17" s="256" t="s">
        <v>136</v>
      </c>
      <c r="D17" s="94"/>
      <c r="E17" s="94"/>
      <c r="F17" s="335" t="s">
        <v>1170</v>
      </c>
      <c r="G17" s="336"/>
      <c r="H17" s="336"/>
      <c r="I17" s="337"/>
      <c r="J17" s="94"/>
      <c r="K17" s="94"/>
      <c r="L17" s="94"/>
    </row>
    <row r="18" spans="1:12" x14ac:dyDescent="0.2">
      <c r="A18" s="94"/>
      <c r="B18" s="362" t="s">
        <v>137</v>
      </c>
      <c r="C18" s="300" t="s">
        <v>138</v>
      </c>
      <c r="D18" s="94"/>
      <c r="E18" s="94"/>
      <c r="F18" s="338"/>
      <c r="G18" s="339"/>
      <c r="H18" s="339"/>
      <c r="I18" s="340"/>
      <c r="J18" s="94"/>
      <c r="K18" s="94"/>
      <c r="L18" s="94"/>
    </row>
    <row r="19" spans="1:12" x14ac:dyDescent="0.2">
      <c r="A19" s="94"/>
      <c r="B19" s="362" t="s">
        <v>139</v>
      </c>
      <c r="C19" s="256" t="s">
        <v>140</v>
      </c>
      <c r="D19" s="94"/>
      <c r="E19" s="94"/>
      <c r="F19" s="338"/>
      <c r="G19" s="339"/>
      <c r="H19" s="339"/>
      <c r="I19" s="340"/>
      <c r="J19" s="94"/>
      <c r="K19" s="94"/>
      <c r="L19" s="94"/>
    </row>
    <row r="20" spans="1:12" x14ac:dyDescent="0.2">
      <c r="A20" s="94"/>
      <c r="B20" s="362" t="s">
        <v>141</v>
      </c>
      <c r="C20" s="256" t="s">
        <v>142</v>
      </c>
      <c r="D20" s="94"/>
      <c r="E20" s="94"/>
      <c r="F20" s="338"/>
      <c r="G20" s="339"/>
      <c r="H20" s="339"/>
      <c r="I20" s="340"/>
      <c r="J20" s="94"/>
      <c r="K20" s="94"/>
      <c r="L20" s="94"/>
    </row>
    <row r="21" spans="1:12" ht="180" x14ac:dyDescent="0.2">
      <c r="A21" s="94"/>
      <c r="B21" s="363" t="s">
        <v>143</v>
      </c>
      <c r="C21" s="358" t="s">
        <v>1171</v>
      </c>
      <c r="D21" s="94"/>
      <c r="E21" s="94"/>
      <c r="F21" s="341"/>
      <c r="G21" s="342"/>
      <c r="H21" s="342"/>
      <c r="I21" s="343"/>
      <c r="J21" s="94"/>
      <c r="K21" s="94"/>
      <c r="L21" s="94"/>
    </row>
    <row r="22" spans="1:12" ht="108" x14ac:dyDescent="0.2">
      <c r="A22" s="94"/>
      <c r="B22" s="363" t="s">
        <v>144</v>
      </c>
      <c r="C22" s="357" t="s">
        <v>1172</v>
      </c>
      <c r="D22" s="94"/>
      <c r="E22" s="94"/>
      <c r="F22" s="98"/>
      <c r="G22" s="98"/>
      <c r="H22" s="98"/>
      <c r="I22" s="98"/>
      <c r="J22" s="94"/>
      <c r="K22" s="94"/>
      <c r="L22" s="94"/>
    </row>
    <row r="23" spans="1:12" ht="24" x14ac:dyDescent="0.2">
      <c r="A23" s="94"/>
      <c r="B23" s="363" t="s">
        <v>145</v>
      </c>
      <c r="C23" s="358" t="s">
        <v>146</v>
      </c>
      <c r="D23" s="94"/>
      <c r="E23" s="94"/>
      <c r="F23" s="344" t="s">
        <v>1173</v>
      </c>
      <c r="G23" s="345"/>
      <c r="H23" s="345"/>
      <c r="I23" s="346"/>
      <c r="J23" s="94"/>
      <c r="K23" s="94"/>
      <c r="L23" s="94"/>
    </row>
    <row r="24" spans="1:12" x14ac:dyDescent="0.2">
      <c r="A24" s="94"/>
      <c r="B24" s="363" t="s">
        <v>147</v>
      </c>
      <c r="C24" s="359">
        <f>SUM(H31:H1501)</f>
        <v>347452848207</v>
      </c>
      <c r="D24" s="94"/>
      <c r="E24" s="94"/>
      <c r="F24" s="347"/>
      <c r="G24" s="348"/>
      <c r="H24" s="348"/>
      <c r="I24" s="349"/>
      <c r="J24" s="94"/>
      <c r="K24" s="94"/>
      <c r="L24" s="94"/>
    </row>
    <row r="25" spans="1:12" ht="36" x14ac:dyDescent="0.2">
      <c r="A25" s="94"/>
      <c r="B25" s="363" t="s">
        <v>148</v>
      </c>
      <c r="C25" s="360">
        <v>644350000</v>
      </c>
      <c r="D25" s="94"/>
      <c r="E25" s="94"/>
      <c r="F25" s="347"/>
      <c r="G25" s="348"/>
      <c r="H25" s="348"/>
      <c r="I25" s="349"/>
      <c r="J25" s="94"/>
      <c r="K25" s="94"/>
      <c r="L25" s="94"/>
    </row>
    <row r="26" spans="1:12" ht="36" x14ac:dyDescent="0.2">
      <c r="A26" s="94"/>
      <c r="B26" s="363" t="s">
        <v>149</v>
      </c>
      <c r="C26" s="360">
        <v>64435000</v>
      </c>
      <c r="D26" s="94"/>
      <c r="E26" s="94"/>
      <c r="F26" s="347"/>
      <c r="G26" s="348"/>
      <c r="H26" s="348"/>
      <c r="I26" s="349"/>
      <c r="J26" s="94"/>
      <c r="K26" s="94"/>
      <c r="L26" s="94"/>
    </row>
    <row r="27" spans="1:12" ht="24" x14ac:dyDescent="0.2">
      <c r="A27" s="94"/>
      <c r="B27" s="363" t="s">
        <v>150</v>
      </c>
      <c r="C27" s="361"/>
      <c r="D27" s="94"/>
      <c r="E27" s="94"/>
      <c r="F27" s="350"/>
      <c r="G27" s="351"/>
      <c r="H27" s="351"/>
      <c r="I27" s="352"/>
      <c r="J27" s="94"/>
      <c r="K27" s="94"/>
      <c r="L27" s="94"/>
    </row>
    <row r="28" spans="1:12" x14ac:dyDescent="0.2">
      <c r="A28" s="94"/>
      <c r="B28" s="94"/>
      <c r="C28" s="94"/>
      <c r="D28" s="94"/>
      <c r="E28" s="94"/>
      <c r="F28" s="94"/>
      <c r="G28" s="94"/>
      <c r="H28" s="94"/>
      <c r="I28" s="94"/>
      <c r="J28" s="94"/>
      <c r="K28" s="94"/>
      <c r="L28" s="94"/>
    </row>
    <row r="29" spans="1:12" ht="12.75" thickBot="1" x14ac:dyDescent="0.25">
      <c r="A29" s="94"/>
      <c r="B29" s="95" t="s">
        <v>151</v>
      </c>
      <c r="C29" s="94"/>
      <c r="D29" s="94"/>
      <c r="E29" s="94"/>
      <c r="F29" s="94"/>
      <c r="G29" s="94"/>
      <c r="H29" s="94"/>
      <c r="I29" s="94"/>
      <c r="J29" s="94"/>
      <c r="K29" s="94"/>
      <c r="L29" s="94"/>
    </row>
    <row r="30" spans="1:12" ht="60" x14ac:dyDescent="0.2">
      <c r="A30" s="94"/>
      <c r="B30" s="99" t="s">
        <v>0</v>
      </c>
      <c r="C30" s="100" t="s">
        <v>1</v>
      </c>
      <c r="D30" s="100" t="s">
        <v>2</v>
      </c>
      <c r="E30" s="100" t="s">
        <v>3</v>
      </c>
      <c r="F30" s="100" t="s">
        <v>4</v>
      </c>
      <c r="G30" s="100" t="s">
        <v>5</v>
      </c>
      <c r="H30" s="100" t="s">
        <v>6</v>
      </c>
      <c r="I30" s="100" t="s">
        <v>7</v>
      </c>
      <c r="J30" s="100" t="s">
        <v>8</v>
      </c>
      <c r="K30" s="100" t="s">
        <v>9</v>
      </c>
      <c r="L30" s="101" t="s">
        <v>10</v>
      </c>
    </row>
    <row r="31" spans="1:12" ht="48" x14ac:dyDescent="0.2">
      <c r="A31" s="102"/>
      <c r="B31" s="103">
        <v>80131502</v>
      </c>
      <c r="C31" s="8" t="s">
        <v>1174</v>
      </c>
      <c r="D31" s="104">
        <v>42016</v>
      </c>
      <c r="E31" s="103" t="s">
        <v>12</v>
      </c>
      <c r="F31" s="89" t="s">
        <v>152</v>
      </c>
      <c r="G31" s="89" t="s">
        <v>14</v>
      </c>
      <c r="H31" s="105">
        <v>233397204</v>
      </c>
      <c r="I31" s="105">
        <v>233397204</v>
      </c>
      <c r="J31" s="89" t="s">
        <v>57</v>
      </c>
      <c r="K31" s="89" t="s">
        <v>153</v>
      </c>
      <c r="L31" s="89" t="s">
        <v>154</v>
      </c>
    </row>
    <row r="32" spans="1:12" ht="72" x14ac:dyDescent="0.2">
      <c r="A32" s="102"/>
      <c r="B32" s="103">
        <v>80131502</v>
      </c>
      <c r="C32" s="8" t="s">
        <v>155</v>
      </c>
      <c r="D32" s="104">
        <v>42016</v>
      </c>
      <c r="E32" s="103" t="s">
        <v>12</v>
      </c>
      <c r="F32" s="89" t="s">
        <v>152</v>
      </c>
      <c r="G32" s="89" t="s">
        <v>14</v>
      </c>
      <c r="H32" s="105">
        <v>692420806</v>
      </c>
      <c r="I32" s="105">
        <v>692420806</v>
      </c>
      <c r="J32" s="89" t="s">
        <v>57</v>
      </c>
      <c r="K32" s="89" t="s">
        <v>153</v>
      </c>
      <c r="L32" s="89" t="s">
        <v>154</v>
      </c>
    </row>
    <row r="33" spans="1:12" ht="84" x14ac:dyDescent="0.2">
      <c r="A33" s="102"/>
      <c r="B33" s="103">
        <v>80131502</v>
      </c>
      <c r="C33" s="8" t="s">
        <v>156</v>
      </c>
      <c r="D33" s="104">
        <v>42016</v>
      </c>
      <c r="E33" s="103" t="s">
        <v>12</v>
      </c>
      <c r="F33" s="89" t="s">
        <v>152</v>
      </c>
      <c r="G33" s="89" t="s">
        <v>14</v>
      </c>
      <c r="H33" s="105">
        <v>85140288</v>
      </c>
      <c r="I33" s="105">
        <v>85140288</v>
      </c>
      <c r="J33" s="89" t="s">
        <v>57</v>
      </c>
      <c r="K33" s="89" t="s">
        <v>153</v>
      </c>
      <c r="L33" s="89" t="s">
        <v>154</v>
      </c>
    </row>
    <row r="34" spans="1:12" ht="48" x14ac:dyDescent="0.2">
      <c r="A34" s="102"/>
      <c r="B34" s="89" t="s">
        <v>157</v>
      </c>
      <c r="C34" s="8" t="s">
        <v>1175</v>
      </c>
      <c r="D34" s="104">
        <v>42028</v>
      </c>
      <c r="E34" s="103" t="s">
        <v>12</v>
      </c>
      <c r="F34" s="89" t="s">
        <v>152</v>
      </c>
      <c r="G34" s="89" t="s">
        <v>14</v>
      </c>
      <c r="H34" s="105">
        <v>450000000</v>
      </c>
      <c r="I34" s="105">
        <v>450000000</v>
      </c>
      <c r="J34" s="89" t="s">
        <v>57</v>
      </c>
      <c r="K34" s="89" t="s">
        <v>153</v>
      </c>
      <c r="L34" s="89" t="s">
        <v>154</v>
      </c>
    </row>
    <row r="35" spans="1:12" ht="48" x14ac:dyDescent="0.2">
      <c r="A35" s="102"/>
      <c r="B35" s="103">
        <v>73151905</v>
      </c>
      <c r="C35" s="8" t="s">
        <v>158</v>
      </c>
      <c r="D35" s="104">
        <v>42011</v>
      </c>
      <c r="E35" s="103" t="s">
        <v>159</v>
      </c>
      <c r="F35" s="89" t="s">
        <v>160</v>
      </c>
      <c r="G35" s="89" t="s">
        <v>14</v>
      </c>
      <c r="H35" s="105">
        <v>19000000</v>
      </c>
      <c r="I35" s="105">
        <v>19000000</v>
      </c>
      <c r="J35" s="89" t="s">
        <v>161</v>
      </c>
      <c r="K35" s="89" t="s">
        <v>162</v>
      </c>
      <c r="L35" s="89" t="s">
        <v>154</v>
      </c>
    </row>
    <row r="36" spans="1:12" ht="60" x14ac:dyDescent="0.2">
      <c r="A36" s="102"/>
      <c r="B36" s="103">
        <v>44121500</v>
      </c>
      <c r="C36" s="8" t="s">
        <v>163</v>
      </c>
      <c r="D36" s="104">
        <v>42018</v>
      </c>
      <c r="E36" s="103" t="s">
        <v>164</v>
      </c>
      <c r="F36" s="89" t="s">
        <v>160</v>
      </c>
      <c r="G36" s="89" t="s">
        <v>14</v>
      </c>
      <c r="H36" s="105">
        <v>59999550</v>
      </c>
      <c r="I36" s="105">
        <v>59999550</v>
      </c>
      <c r="J36" s="89" t="s">
        <v>161</v>
      </c>
      <c r="K36" s="89" t="s">
        <v>162</v>
      </c>
      <c r="L36" s="89" t="s">
        <v>154</v>
      </c>
    </row>
    <row r="37" spans="1:12" ht="48" x14ac:dyDescent="0.2">
      <c r="A37" s="102"/>
      <c r="B37" s="103">
        <v>80101507</v>
      </c>
      <c r="C37" s="8" t="s">
        <v>1176</v>
      </c>
      <c r="D37" s="104">
        <v>42032</v>
      </c>
      <c r="E37" s="103" t="s">
        <v>165</v>
      </c>
      <c r="F37" s="89" t="s">
        <v>160</v>
      </c>
      <c r="G37" s="89" t="s">
        <v>14</v>
      </c>
      <c r="H37" s="105">
        <v>51800000</v>
      </c>
      <c r="I37" s="105">
        <v>51800000</v>
      </c>
      <c r="J37" s="89" t="s">
        <v>161</v>
      </c>
      <c r="K37" s="89" t="s">
        <v>162</v>
      </c>
      <c r="L37" s="89" t="s">
        <v>154</v>
      </c>
    </row>
    <row r="38" spans="1:12" ht="24" x14ac:dyDescent="0.2">
      <c r="A38" s="102"/>
      <c r="B38" s="103">
        <v>80101507</v>
      </c>
      <c r="C38" s="353" t="s">
        <v>166</v>
      </c>
      <c r="D38" s="104">
        <v>42032</v>
      </c>
      <c r="E38" s="103" t="s">
        <v>167</v>
      </c>
      <c r="F38" s="89" t="s">
        <v>160</v>
      </c>
      <c r="G38" s="89" t="s">
        <v>14</v>
      </c>
      <c r="H38" s="105">
        <v>19483360</v>
      </c>
      <c r="I38" s="105">
        <v>19483360</v>
      </c>
      <c r="J38" s="89" t="s">
        <v>161</v>
      </c>
      <c r="K38" s="89" t="s">
        <v>162</v>
      </c>
      <c r="L38" s="89" t="s">
        <v>154</v>
      </c>
    </row>
    <row r="39" spans="1:12" ht="24" x14ac:dyDescent="0.2">
      <c r="A39" s="102"/>
      <c r="B39" s="103">
        <v>80101507</v>
      </c>
      <c r="C39" s="354"/>
      <c r="D39" s="104">
        <v>42032</v>
      </c>
      <c r="E39" s="103" t="s">
        <v>167</v>
      </c>
      <c r="F39" s="89" t="s">
        <v>160</v>
      </c>
      <c r="G39" s="89" t="s">
        <v>14</v>
      </c>
      <c r="H39" s="105">
        <v>19007296</v>
      </c>
      <c r="I39" s="105">
        <v>19007296</v>
      </c>
      <c r="J39" s="89" t="s">
        <v>161</v>
      </c>
      <c r="K39" s="89" t="s">
        <v>162</v>
      </c>
      <c r="L39" s="89" t="s">
        <v>154</v>
      </c>
    </row>
    <row r="40" spans="1:12" ht="24" x14ac:dyDescent="0.2">
      <c r="A40" s="102"/>
      <c r="B40" s="103">
        <v>80101507</v>
      </c>
      <c r="C40" s="355"/>
      <c r="D40" s="104">
        <v>42032</v>
      </c>
      <c r="E40" s="103" t="s">
        <v>167</v>
      </c>
      <c r="F40" s="89" t="s">
        <v>160</v>
      </c>
      <c r="G40" s="89" t="s">
        <v>14</v>
      </c>
      <c r="H40" s="105">
        <v>19509344</v>
      </c>
      <c r="I40" s="105">
        <v>19509344</v>
      </c>
      <c r="J40" s="89" t="s">
        <v>161</v>
      </c>
      <c r="K40" s="89" t="s">
        <v>162</v>
      </c>
      <c r="L40" s="89" t="s">
        <v>154</v>
      </c>
    </row>
    <row r="41" spans="1:12" ht="48" x14ac:dyDescent="0.2">
      <c r="A41" s="102"/>
      <c r="B41" s="103">
        <v>80101507</v>
      </c>
      <c r="C41" s="8" t="s">
        <v>168</v>
      </c>
      <c r="D41" s="104">
        <v>42032</v>
      </c>
      <c r="E41" s="103" t="s">
        <v>165</v>
      </c>
      <c r="F41" s="89" t="s">
        <v>160</v>
      </c>
      <c r="G41" s="89" t="s">
        <v>14</v>
      </c>
      <c r="H41" s="105">
        <v>58000000</v>
      </c>
      <c r="I41" s="105">
        <v>58000000</v>
      </c>
      <c r="J41" s="89" t="s">
        <v>161</v>
      </c>
      <c r="K41" s="89" t="s">
        <v>162</v>
      </c>
      <c r="L41" s="89" t="s">
        <v>154</v>
      </c>
    </row>
    <row r="42" spans="1:12" ht="36" x14ac:dyDescent="0.2">
      <c r="A42" s="102"/>
      <c r="B42" s="103">
        <v>80101507</v>
      </c>
      <c r="C42" s="8" t="s">
        <v>1177</v>
      </c>
      <c r="D42" s="104">
        <v>42032</v>
      </c>
      <c r="E42" s="103" t="s">
        <v>167</v>
      </c>
      <c r="F42" s="89" t="s">
        <v>160</v>
      </c>
      <c r="G42" s="89" t="s">
        <v>14</v>
      </c>
      <c r="H42" s="105">
        <v>58000000</v>
      </c>
      <c r="I42" s="105">
        <v>58000000</v>
      </c>
      <c r="J42" s="89" t="s">
        <v>161</v>
      </c>
      <c r="K42" s="89" t="s">
        <v>162</v>
      </c>
      <c r="L42" s="89" t="s">
        <v>154</v>
      </c>
    </row>
    <row r="43" spans="1:12" ht="60" x14ac:dyDescent="0.2">
      <c r="A43" s="102"/>
      <c r="B43" s="103">
        <v>80111600</v>
      </c>
      <c r="C43" s="9" t="s">
        <v>169</v>
      </c>
      <c r="D43" s="25">
        <v>42016</v>
      </c>
      <c r="E43" s="22" t="s">
        <v>170</v>
      </c>
      <c r="F43" s="11" t="s">
        <v>152</v>
      </c>
      <c r="G43" s="11" t="s">
        <v>171</v>
      </c>
      <c r="H43" s="106">
        <v>3100000000</v>
      </c>
      <c r="I43" s="106">
        <v>3100000000</v>
      </c>
      <c r="J43" s="11" t="s">
        <v>57</v>
      </c>
      <c r="K43" s="11" t="s">
        <v>153</v>
      </c>
      <c r="L43" s="89" t="s">
        <v>154</v>
      </c>
    </row>
    <row r="44" spans="1:12" ht="48" x14ac:dyDescent="0.2">
      <c r="A44" s="102"/>
      <c r="B44" s="103">
        <v>78111808</v>
      </c>
      <c r="C44" s="9" t="s">
        <v>172</v>
      </c>
      <c r="D44" s="25">
        <v>42019</v>
      </c>
      <c r="E44" s="22" t="s">
        <v>170</v>
      </c>
      <c r="F44" s="11" t="s">
        <v>176</v>
      </c>
      <c r="G44" s="11" t="s">
        <v>174</v>
      </c>
      <c r="H44" s="106">
        <v>180000000</v>
      </c>
      <c r="I44" s="106">
        <v>180000000</v>
      </c>
      <c r="J44" s="11" t="s">
        <v>57</v>
      </c>
      <c r="K44" s="11" t="s">
        <v>153</v>
      </c>
      <c r="L44" s="89" t="s">
        <v>154</v>
      </c>
    </row>
    <row r="45" spans="1:12" ht="60" x14ac:dyDescent="0.2">
      <c r="A45" s="102"/>
      <c r="B45" s="103">
        <v>80111623</v>
      </c>
      <c r="C45" s="9" t="s">
        <v>175</v>
      </c>
      <c r="D45" s="25">
        <v>42036</v>
      </c>
      <c r="E45" s="22" t="s">
        <v>170</v>
      </c>
      <c r="F45" s="11" t="s">
        <v>176</v>
      </c>
      <c r="G45" s="11" t="s">
        <v>177</v>
      </c>
      <c r="H45" s="106">
        <v>327087500</v>
      </c>
      <c r="I45" s="106">
        <v>327087500</v>
      </c>
      <c r="J45" s="11" t="s">
        <v>57</v>
      </c>
      <c r="K45" s="11" t="s">
        <v>153</v>
      </c>
      <c r="L45" s="89" t="s">
        <v>154</v>
      </c>
    </row>
    <row r="46" spans="1:12" ht="36" x14ac:dyDescent="0.2">
      <c r="A46" s="102"/>
      <c r="B46" s="103">
        <v>44103105</v>
      </c>
      <c r="C46" s="9" t="s">
        <v>1178</v>
      </c>
      <c r="D46" s="25">
        <v>42036</v>
      </c>
      <c r="E46" s="22" t="s">
        <v>178</v>
      </c>
      <c r="F46" s="11" t="s">
        <v>1157</v>
      </c>
      <c r="G46" s="11" t="s">
        <v>179</v>
      </c>
      <c r="H46" s="106">
        <v>60000000</v>
      </c>
      <c r="I46" s="106">
        <v>60000000</v>
      </c>
      <c r="J46" s="11" t="s">
        <v>57</v>
      </c>
      <c r="K46" s="11" t="s">
        <v>153</v>
      </c>
      <c r="L46" s="89" t="s">
        <v>154</v>
      </c>
    </row>
    <row r="47" spans="1:12" ht="120" x14ac:dyDescent="0.2">
      <c r="A47" s="102"/>
      <c r="B47" s="103">
        <v>80101604</v>
      </c>
      <c r="C47" s="9" t="s">
        <v>1179</v>
      </c>
      <c r="D47" s="25">
        <v>42036</v>
      </c>
      <c r="E47" s="22" t="s">
        <v>165</v>
      </c>
      <c r="F47" s="11" t="s">
        <v>152</v>
      </c>
      <c r="G47" s="11" t="s">
        <v>180</v>
      </c>
      <c r="H47" s="106">
        <v>334380000</v>
      </c>
      <c r="I47" s="106">
        <v>334380000</v>
      </c>
      <c r="J47" s="11" t="s">
        <v>57</v>
      </c>
      <c r="K47" s="11" t="s">
        <v>153</v>
      </c>
      <c r="L47" s="89" t="s">
        <v>154</v>
      </c>
    </row>
    <row r="48" spans="1:12" ht="60" x14ac:dyDescent="0.2">
      <c r="A48" s="102"/>
      <c r="B48" s="103">
        <v>80101507</v>
      </c>
      <c r="C48" s="9" t="s">
        <v>181</v>
      </c>
      <c r="D48" s="25">
        <v>42019</v>
      </c>
      <c r="E48" s="22" t="s">
        <v>167</v>
      </c>
      <c r="F48" s="11" t="s">
        <v>160</v>
      </c>
      <c r="G48" s="11" t="s">
        <v>174</v>
      </c>
      <c r="H48" s="106">
        <v>60000000</v>
      </c>
      <c r="I48" s="106">
        <v>60000000</v>
      </c>
      <c r="J48" s="11" t="s">
        <v>161</v>
      </c>
      <c r="K48" s="11" t="s">
        <v>162</v>
      </c>
      <c r="L48" s="89" t="s">
        <v>154</v>
      </c>
    </row>
    <row r="49" spans="1:12" ht="36" x14ac:dyDescent="0.2">
      <c r="A49" s="102"/>
      <c r="B49" s="103">
        <v>82121503</v>
      </c>
      <c r="C49" s="9" t="s">
        <v>182</v>
      </c>
      <c r="D49" s="25">
        <v>42036</v>
      </c>
      <c r="E49" s="22" t="s">
        <v>20</v>
      </c>
      <c r="F49" s="11" t="s">
        <v>160</v>
      </c>
      <c r="G49" s="11" t="s">
        <v>183</v>
      </c>
      <c r="H49" s="106">
        <v>60000000</v>
      </c>
      <c r="I49" s="106">
        <v>60000000</v>
      </c>
      <c r="J49" s="11" t="s">
        <v>57</v>
      </c>
      <c r="K49" s="11" t="s">
        <v>153</v>
      </c>
      <c r="L49" s="89" t="s">
        <v>154</v>
      </c>
    </row>
    <row r="50" spans="1:12" ht="36" x14ac:dyDescent="0.2">
      <c r="A50" s="102"/>
      <c r="B50" s="103">
        <v>14111514</v>
      </c>
      <c r="C50" s="9" t="s">
        <v>1180</v>
      </c>
      <c r="D50" s="25">
        <v>42019</v>
      </c>
      <c r="E50" s="22" t="s">
        <v>170</v>
      </c>
      <c r="F50" s="11" t="s">
        <v>160</v>
      </c>
      <c r="G50" s="11" t="s">
        <v>184</v>
      </c>
      <c r="H50" s="106">
        <v>30000000</v>
      </c>
      <c r="I50" s="106">
        <v>30000000</v>
      </c>
      <c r="J50" s="11" t="s">
        <v>57</v>
      </c>
      <c r="K50" s="11" t="s">
        <v>153</v>
      </c>
      <c r="L50" s="89" t="s">
        <v>154</v>
      </c>
    </row>
    <row r="51" spans="1:12" ht="48.75" thickBot="1" x14ac:dyDescent="0.25">
      <c r="A51" s="102"/>
      <c r="B51" s="103">
        <v>80101604</v>
      </c>
      <c r="C51" s="8" t="s">
        <v>1181</v>
      </c>
      <c r="D51" s="104">
        <v>42036</v>
      </c>
      <c r="E51" s="103" t="s">
        <v>164</v>
      </c>
      <c r="F51" s="89" t="s">
        <v>152</v>
      </c>
      <c r="G51" s="89" t="s">
        <v>185</v>
      </c>
      <c r="H51" s="105">
        <v>90000000</v>
      </c>
      <c r="I51" s="105">
        <v>90000000</v>
      </c>
      <c r="J51" s="89" t="s">
        <v>57</v>
      </c>
      <c r="K51" s="89" t="s">
        <v>153</v>
      </c>
      <c r="L51" s="89" t="s">
        <v>154</v>
      </c>
    </row>
    <row r="52" spans="1:12" ht="48.75" thickBot="1" x14ac:dyDescent="0.25">
      <c r="B52" s="107">
        <v>86111602</v>
      </c>
      <c r="C52" s="108" t="s">
        <v>11</v>
      </c>
      <c r="D52" s="109">
        <v>42019</v>
      </c>
      <c r="E52" s="108" t="s">
        <v>1156</v>
      </c>
      <c r="F52" s="108" t="s">
        <v>13</v>
      </c>
      <c r="G52" s="108" t="s">
        <v>14</v>
      </c>
      <c r="H52" s="110">
        <v>51237031</v>
      </c>
      <c r="I52" s="110">
        <f>SUM(H52)</f>
        <v>51237031</v>
      </c>
      <c r="J52" s="111" t="s">
        <v>15</v>
      </c>
      <c r="K52" s="111" t="s">
        <v>16</v>
      </c>
      <c r="L52" s="112" t="s">
        <v>17</v>
      </c>
    </row>
    <row r="53" spans="1:12" ht="48" x14ac:dyDescent="0.2">
      <c r="B53" s="13">
        <v>93141501</v>
      </c>
      <c r="C53" s="11" t="s">
        <v>18</v>
      </c>
      <c r="D53" s="15">
        <v>42007</v>
      </c>
      <c r="E53" s="108" t="s">
        <v>12</v>
      </c>
      <c r="F53" s="11" t="s">
        <v>13</v>
      </c>
      <c r="G53" s="11" t="s">
        <v>14</v>
      </c>
      <c r="H53" s="113">
        <v>500000000</v>
      </c>
      <c r="I53" s="113">
        <v>500000000</v>
      </c>
      <c r="J53" s="114" t="s">
        <v>15</v>
      </c>
      <c r="K53" s="114" t="s">
        <v>16</v>
      </c>
      <c r="L53" s="11" t="s">
        <v>17</v>
      </c>
    </row>
    <row r="54" spans="1:12" ht="48" x14ac:dyDescent="0.2">
      <c r="B54" s="13">
        <v>93141902</v>
      </c>
      <c r="C54" s="11" t="s">
        <v>19</v>
      </c>
      <c r="D54" s="15">
        <v>42186</v>
      </c>
      <c r="E54" s="11" t="s">
        <v>20</v>
      </c>
      <c r="F54" s="11" t="s">
        <v>13</v>
      </c>
      <c r="G54" s="11" t="s">
        <v>14</v>
      </c>
      <c r="H54" s="115">
        <v>170800000</v>
      </c>
      <c r="I54" s="115">
        <v>170800000</v>
      </c>
      <c r="J54" s="114" t="s">
        <v>15</v>
      </c>
      <c r="K54" s="114" t="s">
        <v>16</v>
      </c>
      <c r="L54" s="11" t="s">
        <v>17</v>
      </c>
    </row>
    <row r="55" spans="1:12" ht="48" x14ac:dyDescent="0.2">
      <c r="B55" s="13">
        <v>93141501</v>
      </c>
      <c r="C55" s="89" t="s">
        <v>1182</v>
      </c>
      <c r="D55" s="15">
        <v>42186</v>
      </c>
      <c r="E55" s="11" t="s">
        <v>20</v>
      </c>
      <c r="F55" s="11" t="s">
        <v>21</v>
      </c>
      <c r="G55" s="11" t="s">
        <v>14</v>
      </c>
      <c r="H55" s="115">
        <v>83522849</v>
      </c>
      <c r="I55" s="115">
        <v>83522849</v>
      </c>
      <c r="J55" s="114" t="s">
        <v>15</v>
      </c>
      <c r="K55" s="11" t="s">
        <v>16</v>
      </c>
      <c r="L55" s="11" t="s">
        <v>17</v>
      </c>
    </row>
    <row r="56" spans="1:12" ht="60" x14ac:dyDescent="0.2">
      <c r="B56" s="13">
        <v>93141501</v>
      </c>
      <c r="C56" s="89" t="s">
        <v>1183</v>
      </c>
      <c r="D56" s="15">
        <v>42186</v>
      </c>
      <c r="E56" s="11" t="s">
        <v>20</v>
      </c>
      <c r="F56" s="11" t="s">
        <v>22</v>
      </c>
      <c r="G56" s="11" t="s">
        <v>14</v>
      </c>
      <c r="H56" s="115">
        <v>45364192</v>
      </c>
      <c r="I56" s="115">
        <v>45364192</v>
      </c>
      <c r="J56" s="114" t="s">
        <v>15</v>
      </c>
      <c r="K56" s="11" t="s">
        <v>16</v>
      </c>
      <c r="L56" s="11" t="s">
        <v>17</v>
      </c>
    </row>
    <row r="57" spans="1:12" ht="72" x14ac:dyDescent="0.2">
      <c r="B57" s="13">
        <v>80141902</v>
      </c>
      <c r="C57" s="89" t="s">
        <v>1184</v>
      </c>
      <c r="D57" s="15">
        <v>42186</v>
      </c>
      <c r="E57" s="11" t="s">
        <v>20</v>
      </c>
      <c r="F57" s="11" t="s">
        <v>22</v>
      </c>
      <c r="G57" s="11" t="s">
        <v>14</v>
      </c>
      <c r="H57" s="113">
        <v>24046288</v>
      </c>
      <c r="I57" s="113">
        <v>24046288</v>
      </c>
      <c r="J57" s="114" t="s">
        <v>15</v>
      </c>
      <c r="K57" s="11" t="s">
        <v>16</v>
      </c>
      <c r="L57" s="11" t="s">
        <v>17</v>
      </c>
    </row>
    <row r="58" spans="1:12" ht="48" x14ac:dyDescent="0.2">
      <c r="B58" s="13">
        <v>85101706</v>
      </c>
      <c r="C58" s="11" t="s">
        <v>23</v>
      </c>
      <c r="D58" s="15">
        <v>42186</v>
      </c>
      <c r="E58" s="11" t="s">
        <v>20</v>
      </c>
      <c r="F58" s="11" t="s">
        <v>13</v>
      </c>
      <c r="G58" s="11" t="s">
        <v>14</v>
      </c>
      <c r="H58" s="113">
        <v>34682096</v>
      </c>
      <c r="I58" s="113">
        <v>34682096</v>
      </c>
      <c r="J58" s="114" t="s">
        <v>15</v>
      </c>
      <c r="K58" s="11" t="s">
        <v>16</v>
      </c>
      <c r="L58" s="11" t="s">
        <v>17</v>
      </c>
    </row>
    <row r="59" spans="1:12" ht="48" x14ac:dyDescent="0.2">
      <c r="B59" s="13">
        <v>85151601</v>
      </c>
      <c r="C59" s="89" t="s">
        <v>24</v>
      </c>
      <c r="D59" s="15">
        <v>42186</v>
      </c>
      <c r="E59" s="11" t="s">
        <v>20</v>
      </c>
      <c r="F59" s="11" t="s">
        <v>25</v>
      </c>
      <c r="G59" s="11" t="s">
        <v>14</v>
      </c>
      <c r="H59" s="113">
        <v>400000000</v>
      </c>
      <c r="I59" s="113">
        <v>400000000</v>
      </c>
      <c r="J59" s="114" t="s">
        <v>15</v>
      </c>
      <c r="K59" s="11" t="s">
        <v>16</v>
      </c>
      <c r="L59" s="11" t="s">
        <v>17</v>
      </c>
    </row>
    <row r="60" spans="1:12" ht="48" x14ac:dyDescent="0.2">
      <c r="B60" s="13">
        <v>85151601</v>
      </c>
      <c r="C60" s="11" t="s">
        <v>1185</v>
      </c>
      <c r="D60" s="15">
        <v>42186</v>
      </c>
      <c r="E60" s="11" t="s">
        <v>12</v>
      </c>
      <c r="F60" s="11" t="s">
        <v>13</v>
      </c>
      <c r="G60" s="11" t="s">
        <v>14</v>
      </c>
      <c r="H60" s="113">
        <v>79800000</v>
      </c>
      <c r="I60" s="113">
        <v>79800000</v>
      </c>
      <c r="J60" s="114" t="s">
        <v>15</v>
      </c>
      <c r="K60" s="11" t="s">
        <v>16</v>
      </c>
      <c r="L60" s="11" t="s">
        <v>17</v>
      </c>
    </row>
    <row r="61" spans="1:12" ht="48" x14ac:dyDescent="0.2">
      <c r="B61" s="10">
        <v>86141501</v>
      </c>
      <c r="C61" s="11" t="s">
        <v>26</v>
      </c>
      <c r="D61" s="15">
        <v>42186</v>
      </c>
      <c r="E61" s="11" t="s">
        <v>20</v>
      </c>
      <c r="F61" s="11" t="s">
        <v>13</v>
      </c>
      <c r="G61" s="11" t="s">
        <v>14</v>
      </c>
      <c r="H61" s="116">
        <v>200000000</v>
      </c>
      <c r="I61" s="116">
        <f>H61</f>
        <v>200000000</v>
      </c>
      <c r="J61" s="114" t="s">
        <v>15</v>
      </c>
      <c r="K61" s="11" t="s">
        <v>16</v>
      </c>
      <c r="L61" s="11" t="s">
        <v>17</v>
      </c>
    </row>
    <row r="62" spans="1:12" ht="48" x14ac:dyDescent="0.2">
      <c r="B62" s="10">
        <v>86141501</v>
      </c>
      <c r="C62" s="11" t="s">
        <v>714</v>
      </c>
      <c r="D62" s="15">
        <v>42186</v>
      </c>
      <c r="E62" s="11" t="s">
        <v>20</v>
      </c>
      <c r="F62" s="11" t="s">
        <v>13</v>
      </c>
      <c r="G62" s="11" t="s">
        <v>14</v>
      </c>
      <c r="H62" s="116">
        <v>85928385</v>
      </c>
      <c r="I62" s="116">
        <f>H62</f>
        <v>85928385</v>
      </c>
      <c r="J62" s="114" t="s">
        <v>15</v>
      </c>
      <c r="K62" s="11" t="s">
        <v>16</v>
      </c>
      <c r="L62" s="11" t="s">
        <v>17</v>
      </c>
    </row>
    <row r="63" spans="1:12" ht="48" x14ac:dyDescent="0.2">
      <c r="B63" s="10">
        <v>86141501</v>
      </c>
      <c r="C63" s="11" t="s">
        <v>27</v>
      </c>
      <c r="D63" s="15">
        <v>42186</v>
      </c>
      <c r="E63" s="11" t="s">
        <v>20</v>
      </c>
      <c r="F63" s="11" t="s">
        <v>13</v>
      </c>
      <c r="G63" s="11" t="s">
        <v>14</v>
      </c>
      <c r="H63" s="116">
        <v>76500000</v>
      </c>
      <c r="I63" s="116">
        <f>H63</f>
        <v>76500000</v>
      </c>
      <c r="J63" s="114" t="s">
        <v>15</v>
      </c>
      <c r="K63" s="11" t="s">
        <v>16</v>
      </c>
      <c r="L63" s="11" t="s">
        <v>17</v>
      </c>
    </row>
    <row r="64" spans="1:12" ht="60.75" thickBot="1" x14ac:dyDescent="0.25">
      <c r="B64" s="10">
        <v>80111600</v>
      </c>
      <c r="C64" s="11" t="s">
        <v>28</v>
      </c>
      <c r="D64" s="15">
        <v>42017</v>
      </c>
      <c r="E64" s="11" t="s">
        <v>29</v>
      </c>
      <c r="F64" s="11" t="s">
        <v>13</v>
      </c>
      <c r="G64" s="11" t="s">
        <v>14</v>
      </c>
      <c r="H64" s="117">
        <v>44000000</v>
      </c>
      <c r="I64" s="116">
        <v>44000000</v>
      </c>
      <c r="J64" s="114" t="s">
        <v>15</v>
      </c>
      <c r="K64" s="11" t="s">
        <v>16</v>
      </c>
      <c r="L64" s="11" t="s">
        <v>17</v>
      </c>
    </row>
    <row r="65" spans="2:12" ht="48.75" thickBot="1" x14ac:dyDescent="0.25">
      <c r="B65" s="10">
        <v>80111600</v>
      </c>
      <c r="C65" s="11" t="s">
        <v>30</v>
      </c>
      <c r="D65" s="15">
        <v>42017</v>
      </c>
      <c r="E65" s="11" t="s">
        <v>29</v>
      </c>
      <c r="F65" s="11" t="s">
        <v>13</v>
      </c>
      <c r="G65" s="114" t="s">
        <v>31</v>
      </c>
      <c r="H65" s="118">
        <v>199863038</v>
      </c>
      <c r="I65" s="119">
        <v>199863038</v>
      </c>
      <c r="J65" s="114" t="s">
        <v>15</v>
      </c>
      <c r="K65" s="11" t="s">
        <v>16</v>
      </c>
      <c r="L65" s="11" t="s">
        <v>17</v>
      </c>
    </row>
    <row r="66" spans="2:12" ht="48" x14ac:dyDescent="0.2">
      <c r="B66" s="10">
        <v>80111600</v>
      </c>
      <c r="C66" s="11" t="s">
        <v>1186</v>
      </c>
      <c r="D66" s="15">
        <v>42019</v>
      </c>
      <c r="E66" s="11" t="s">
        <v>29</v>
      </c>
      <c r="F66" s="11" t="s">
        <v>13</v>
      </c>
      <c r="G66" s="11" t="s">
        <v>14</v>
      </c>
      <c r="H66" s="120">
        <v>44000000</v>
      </c>
      <c r="I66" s="116">
        <v>44000000</v>
      </c>
      <c r="J66" s="114" t="s">
        <v>15</v>
      </c>
      <c r="K66" s="11" t="s">
        <v>16</v>
      </c>
      <c r="L66" s="11" t="s">
        <v>17</v>
      </c>
    </row>
    <row r="67" spans="2:12" ht="48" x14ac:dyDescent="0.2">
      <c r="B67" s="10">
        <v>80111600</v>
      </c>
      <c r="C67" s="11" t="s">
        <v>1187</v>
      </c>
      <c r="D67" s="15">
        <v>42017</v>
      </c>
      <c r="E67" s="11" t="s">
        <v>34</v>
      </c>
      <c r="F67" s="11" t="s">
        <v>13</v>
      </c>
      <c r="G67" s="11" t="s">
        <v>14</v>
      </c>
      <c r="H67" s="116">
        <v>32000000</v>
      </c>
      <c r="I67" s="116">
        <f>SUM(H67)</f>
        <v>32000000</v>
      </c>
      <c r="J67" s="114" t="s">
        <v>15</v>
      </c>
      <c r="K67" s="11" t="s">
        <v>16</v>
      </c>
      <c r="L67" s="11" t="s">
        <v>17</v>
      </c>
    </row>
    <row r="68" spans="2:12" ht="48" x14ac:dyDescent="0.2">
      <c r="B68" s="13">
        <v>80141902</v>
      </c>
      <c r="C68" s="89" t="s">
        <v>1188</v>
      </c>
      <c r="D68" s="15">
        <v>42019</v>
      </c>
      <c r="E68" s="11" t="s">
        <v>35</v>
      </c>
      <c r="F68" s="11" t="s">
        <v>1155</v>
      </c>
      <c r="G68" s="11" t="s">
        <v>14</v>
      </c>
      <c r="H68" s="116">
        <v>68661330</v>
      </c>
      <c r="I68" s="116">
        <v>68661330</v>
      </c>
      <c r="J68" s="114" t="s">
        <v>15</v>
      </c>
      <c r="K68" s="11" t="s">
        <v>16</v>
      </c>
      <c r="L68" s="11" t="s">
        <v>17</v>
      </c>
    </row>
    <row r="69" spans="2:12" ht="48" x14ac:dyDescent="0.2">
      <c r="B69" s="10">
        <v>80111600</v>
      </c>
      <c r="C69" s="11" t="s">
        <v>36</v>
      </c>
      <c r="D69" s="15">
        <v>42017</v>
      </c>
      <c r="E69" s="11" t="s">
        <v>37</v>
      </c>
      <c r="F69" s="11" t="s">
        <v>13</v>
      </c>
      <c r="G69" s="11" t="s">
        <v>14</v>
      </c>
      <c r="H69" s="116">
        <v>32000000</v>
      </c>
      <c r="I69" s="116">
        <f>SUM(H69)</f>
        <v>32000000</v>
      </c>
      <c r="J69" s="113" t="s">
        <v>15</v>
      </c>
      <c r="K69" s="11" t="s">
        <v>16</v>
      </c>
      <c r="L69" s="11" t="s">
        <v>17</v>
      </c>
    </row>
    <row r="70" spans="2:12" ht="60" x14ac:dyDescent="0.2">
      <c r="B70" s="10">
        <v>80111600</v>
      </c>
      <c r="C70" s="11" t="s">
        <v>1189</v>
      </c>
      <c r="D70" s="15">
        <v>42017</v>
      </c>
      <c r="E70" s="11" t="s">
        <v>29</v>
      </c>
      <c r="F70" s="11" t="s">
        <v>13</v>
      </c>
      <c r="G70" s="11" t="s">
        <v>14</v>
      </c>
      <c r="H70" s="116">
        <v>44000000</v>
      </c>
      <c r="I70" s="116">
        <v>44000000</v>
      </c>
      <c r="J70" s="113" t="s">
        <v>15</v>
      </c>
      <c r="K70" s="11" t="s">
        <v>16</v>
      </c>
      <c r="L70" s="11" t="s">
        <v>17</v>
      </c>
    </row>
    <row r="71" spans="2:12" ht="48" x14ac:dyDescent="0.2">
      <c r="B71" s="10">
        <v>80111600</v>
      </c>
      <c r="C71" s="11" t="s">
        <v>38</v>
      </c>
      <c r="D71" s="15">
        <v>42017</v>
      </c>
      <c r="E71" s="11" t="s">
        <v>37</v>
      </c>
      <c r="F71" s="11" t="s">
        <v>13</v>
      </c>
      <c r="G71" s="11" t="s">
        <v>14</v>
      </c>
      <c r="H71" s="116">
        <v>24000000</v>
      </c>
      <c r="I71" s="116">
        <f>SUM(H71)</f>
        <v>24000000</v>
      </c>
      <c r="J71" s="113" t="s">
        <v>15</v>
      </c>
      <c r="K71" s="11" t="s">
        <v>16</v>
      </c>
      <c r="L71" s="11" t="s">
        <v>17</v>
      </c>
    </row>
    <row r="72" spans="2:12" ht="84" x14ac:dyDescent="0.2">
      <c r="B72" s="10">
        <v>80111600</v>
      </c>
      <c r="C72" s="11" t="s">
        <v>1190</v>
      </c>
      <c r="D72" s="15">
        <v>42017</v>
      </c>
      <c r="E72" s="11" t="s">
        <v>29</v>
      </c>
      <c r="F72" s="11" t="s">
        <v>13</v>
      </c>
      <c r="G72" s="11" t="s">
        <v>14</v>
      </c>
      <c r="H72" s="116">
        <v>82500000</v>
      </c>
      <c r="I72" s="116">
        <v>82500000</v>
      </c>
      <c r="J72" s="113" t="s">
        <v>15</v>
      </c>
      <c r="K72" s="11" t="s">
        <v>16</v>
      </c>
      <c r="L72" s="11" t="s">
        <v>17</v>
      </c>
    </row>
    <row r="73" spans="2:12" ht="84" x14ac:dyDescent="0.2">
      <c r="B73" s="10">
        <v>80111600</v>
      </c>
      <c r="C73" s="11" t="s">
        <v>1191</v>
      </c>
      <c r="D73" s="15">
        <v>42017</v>
      </c>
      <c r="E73" s="11" t="s">
        <v>29</v>
      </c>
      <c r="F73" s="11" t="s">
        <v>13</v>
      </c>
      <c r="G73" s="11" t="s">
        <v>14</v>
      </c>
      <c r="H73" s="116">
        <v>82500000</v>
      </c>
      <c r="I73" s="116">
        <v>82500000</v>
      </c>
      <c r="J73" s="113" t="s">
        <v>15</v>
      </c>
      <c r="K73" s="11" t="s">
        <v>16</v>
      </c>
      <c r="L73" s="11" t="s">
        <v>17</v>
      </c>
    </row>
    <row r="74" spans="2:12" ht="60" x14ac:dyDescent="0.2">
      <c r="B74" s="10">
        <v>80111600</v>
      </c>
      <c r="C74" s="11" t="s">
        <v>1192</v>
      </c>
      <c r="D74" s="15">
        <v>42017</v>
      </c>
      <c r="E74" s="11" t="s">
        <v>29</v>
      </c>
      <c r="F74" s="11" t="s">
        <v>13</v>
      </c>
      <c r="G74" s="11" t="s">
        <v>14</v>
      </c>
      <c r="H74" s="116">
        <v>38500000</v>
      </c>
      <c r="I74" s="116">
        <v>38500000</v>
      </c>
      <c r="J74" s="113" t="s">
        <v>15</v>
      </c>
      <c r="K74" s="11" t="s">
        <v>16</v>
      </c>
      <c r="L74" s="11" t="s">
        <v>17</v>
      </c>
    </row>
    <row r="75" spans="2:12" ht="60" x14ac:dyDescent="0.2">
      <c r="B75" s="10">
        <v>80111600</v>
      </c>
      <c r="C75" s="11" t="s">
        <v>1193</v>
      </c>
      <c r="D75" s="15">
        <v>42017</v>
      </c>
      <c r="E75" s="11" t="s">
        <v>29</v>
      </c>
      <c r="F75" s="11" t="s">
        <v>13</v>
      </c>
      <c r="G75" s="11" t="s">
        <v>14</v>
      </c>
      <c r="H75" s="116">
        <v>44000000</v>
      </c>
      <c r="I75" s="116">
        <v>44000000</v>
      </c>
      <c r="J75" s="113" t="s">
        <v>15</v>
      </c>
      <c r="K75" s="11" t="s">
        <v>16</v>
      </c>
      <c r="L75" s="11" t="s">
        <v>17</v>
      </c>
    </row>
    <row r="76" spans="2:12" ht="48" x14ac:dyDescent="0.2">
      <c r="B76" s="10">
        <v>80111600</v>
      </c>
      <c r="C76" s="11" t="s">
        <v>1194</v>
      </c>
      <c r="D76" s="15">
        <v>42017</v>
      </c>
      <c r="E76" s="11" t="s">
        <v>29</v>
      </c>
      <c r="F76" s="11" t="s">
        <v>13</v>
      </c>
      <c r="G76" s="11" t="s">
        <v>14</v>
      </c>
      <c r="H76" s="116">
        <v>44000000</v>
      </c>
      <c r="I76" s="116">
        <v>44000000</v>
      </c>
      <c r="J76" s="113" t="s">
        <v>15</v>
      </c>
      <c r="K76" s="11" t="s">
        <v>16</v>
      </c>
      <c r="L76" s="11" t="s">
        <v>17</v>
      </c>
    </row>
    <row r="77" spans="2:12" ht="48" x14ac:dyDescent="0.2">
      <c r="B77" s="10">
        <v>80111600</v>
      </c>
      <c r="C77" s="11" t="s">
        <v>1195</v>
      </c>
      <c r="D77" s="15">
        <v>42017</v>
      </c>
      <c r="E77" s="11" t="s">
        <v>29</v>
      </c>
      <c r="F77" s="11" t="s">
        <v>13</v>
      </c>
      <c r="G77" s="11" t="s">
        <v>14</v>
      </c>
      <c r="H77" s="116">
        <v>38500000</v>
      </c>
      <c r="I77" s="116">
        <v>38500000</v>
      </c>
      <c r="J77" s="113" t="s">
        <v>15</v>
      </c>
      <c r="K77" s="11" t="s">
        <v>16</v>
      </c>
      <c r="L77" s="11" t="s">
        <v>17</v>
      </c>
    </row>
    <row r="78" spans="2:12" ht="72" x14ac:dyDescent="0.2">
      <c r="B78" s="10">
        <v>80111600</v>
      </c>
      <c r="C78" s="11" t="s">
        <v>1196</v>
      </c>
      <c r="D78" s="15">
        <v>42017</v>
      </c>
      <c r="E78" s="11" t="s">
        <v>29</v>
      </c>
      <c r="F78" s="11" t="s">
        <v>13</v>
      </c>
      <c r="G78" s="11" t="s">
        <v>14</v>
      </c>
      <c r="H78" s="116">
        <v>38500000</v>
      </c>
      <c r="I78" s="116">
        <v>38500000</v>
      </c>
      <c r="J78" s="113" t="s">
        <v>15</v>
      </c>
      <c r="K78" s="11" t="s">
        <v>16</v>
      </c>
      <c r="L78" s="11" t="s">
        <v>17</v>
      </c>
    </row>
    <row r="79" spans="2:12" ht="60" x14ac:dyDescent="0.2">
      <c r="B79" s="10">
        <v>80111600</v>
      </c>
      <c r="C79" s="11" t="s">
        <v>1197</v>
      </c>
      <c r="D79" s="15">
        <v>42017</v>
      </c>
      <c r="E79" s="11" t="s">
        <v>29</v>
      </c>
      <c r="F79" s="11" t="s">
        <v>13</v>
      </c>
      <c r="G79" s="11" t="s">
        <v>14</v>
      </c>
      <c r="H79" s="116">
        <v>38500000</v>
      </c>
      <c r="I79" s="116">
        <v>38500000</v>
      </c>
      <c r="J79" s="113" t="s">
        <v>15</v>
      </c>
      <c r="K79" s="11" t="s">
        <v>16</v>
      </c>
      <c r="L79" s="11" t="s">
        <v>17</v>
      </c>
    </row>
    <row r="80" spans="2:12" ht="48" x14ac:dyDescent="0.2">
      <c r="B80" s="10">
        <v>80111600</v>
      </c>
      <c r="C80" s="11" t="s">
        <v>1198</v>
      </c>
      <c r="D80" s="15">
        <v>42017</v>
      </c>
      <c r="E80" s="11" t="s">
        <v>29</v>
      </c>
      <c r="F80" s="11" t="s">
        <v>13</v>
      </c>
      <c r="G80" s="11" t="s">
        <v>14</v>
      </c>
      <c r="H80" s="116">
        <v>33000000</v>
      </c>
      <c r="I80" s="116">
        <v>33000000</v>
      </c>
      <c r="J80" s="113" t="s">
        <v>15</v>
      </c>
      <c r="K80" s="11" t="s">
        <v>16</v>
      </c>
      <c r="L80" s="11" t="s">
        <v>17</v>
      </c>
    </row>
    <row r="81" spans="2:12" ht="48" x14ac:dyDescent="0.2">
      <c r="B81" s="10" t="s">
        <v>32</v>
      </c>
      <c r="C81" s="11" t="s">
        <v>713</v>
      </c>
      <c r="D81" s="15">
        <v>42017</v>
      </c>
      <c r="E81" s="11" t="s">
        <v>29</v>
      </c>
      <c r="F81" s="11" t="s">
        <v>1154</v>
      </c>
      <c r="G81" s="11" t="s">
        <v>14</v>
      </c>
      <c r="H81" s="116">
        <v>318400000</v>
      </c>
      <c r="I81" s="116">
        <f>H81</f>
        <v>318400000</v>
      </c>
      <c r="J81" s="114" t="s">
        <v>15</v>
      </c>
      <c r="K81" s="11" t="s">
        <v>16</v>
      </c>
      <c r="L81" s="11" t="s">
        <v>17</v>
      </c>
    </row>
    <row r="82" spans="2:12" ht="48" x14ac:dyDescent="0.2">
      <c r="B82" s="11">
        <v>80111600</v>
      </c>
      <c r="C82" s="11" t="s">
        <v>39</v>
      </c>
      <c r="D82" s="15">
        <v>42017</v>
      </c>
      <c r="E82" s="11" t="s">
        <v>29</v>
      </c>
      <c r="F82" s="11" t="s">
        <v>13</v>
      </c>
      <c r="G82" s="11" t="s">
        <v>14</v>
      </c>
      <c r="H82" s="116">
        <v>44000000</v>
      </c>
      <c r="I82" s="116">
        <v>44000000</v>
      </c>
      <c r="J82" s="113" t="s">
        <v>15</v>
      </c>
      <c r="K82" s="11" t="s">
        <v>16</v>
      </c>
      <c r="L82" s="11" t="s">
        <v>17</v>
      </c>
    </row>
    <row r="83" spans="2:12" ht="48" x14ac:dyDescent="0.2">
      <c r="B83" s="10">
        <v>80111600</v>
      </c>
      <c r="C83" s="11" t="s">
        <v>40</v>
      </c>
      <c r="D83" s="15">
        <v>42017</v>
      </c>
      <c r="E83" s="11" t="s">
        <v>29</v>
      </c>
      <c r="F83" s="11" t="s">
        <v>13</v>
      </c>
      <c r="G83" s="11" t="s">
        <v>14</v>
      </c>
      <c r="H83" s="116">
        <v>27500000</v>
      </c>
      <c r="I83" s="116">
        <v>27500000</v>
      </c>
      <c r="J83" s="113" t="s">
        <v>15</v>
      </c>
      <c r="K83" s="11" t="s">
        <v>16</v>
      </c>
      <c r="L83" s="11" t="s">
        <v>17</v>
      </c>
    </row>
    <row r="84" spans="2:12" ht="72" x14ac:dyDescent="0.2">
      <c r="B84" s="10">
        <v>80111600</v>
      </c>
      <c r="C84" s="11" t="s">
        <v>1199</v>
      </c>
      <c r="D84" s="15">
        <v>42017</v>
      </c>
      <c r="E84" s="11" t="s">
        <v>29</v>
      </c>
      <c r="F84" s="11" t="s">
        <v>13</v>
      </c>
      <c r="G84" s="11" t="s">
        <v>14</v>
      </c>
      <c r="H84" s="116">
        <v>27500000</v>
      </c>
      <c r="I84" s="116">
        <v>27500000</v>
      </c>
      <c r="J84" s="113" t="s">
        <v>15</v>
      </c>
      <c r="K84" s="11" t="s">
        <v>16</v>
      </c>
      <c r="L84" s="11" t="s">
        <v>17</v>
      </c>
    </row>
    <row r="85" spans="2:12" ht="48" x14ac:dyDescent="0.2">
      <c r="B85" s="10">
        <v>80111600</v>
      </c>
      <c r="C85" s="11" t="s">
        <v>41</v>
      </c>
      <c r="D85" s="15">
        <v>42017</v>
      </c>
      <c r="E85" s="11" t="s">
        <v>29</v>
      </c>
      <c r="F85" s="11" t="s">
        <v>13</v>
      </c>
      <c r="G85" s="11" t="s">
        <v>14</v>
      </c>
      <c r="H85" s="116">
        <v>33000000</v>
      </c>
      <c r="I85" s="116">
        <v>33000000</v>
      </c>
      <c r="J85" s="113" t="s">
        <v>15</v>
      </c>
      <c r="K85" s="11" t="s">
        <v>16</v>
      </c>
      <c r="L85" s="11" t="s">
        <v>17</v>
      </c>
    </row>
    <row r="86" spans="2:12" ht="48" x14ac:dyDescent="0.2">
      <c r="B86" s="10">
        <v>80111600</v>
      </c>
      <c r="C86" s="11" t="s">
        <v>42</v>
      </c>
      <c r="D86" s="15">
        <v>42017</v>
      </c>
      <c r="E86" s="11" t="s">
        <v>29</v>
      </c>
      <c r="F86" s="11" t="s">
        <v>13</v>
      </c>
      <c r="G86" s="11" t="s">
        <v>14</v>
      </c>
      <c r="H86" s="116">
        <v>33000000</v>
      </c>
      <c r="I86" s="116">
        <v>33000000</v>
      </c>
      <c r="J86" s="113" t="s">
        <v>15</v>
      </c>
      <c r="K86" s="11" t="s">
        <v>16</v>
      </c>
      <c r="L86" s="11" t="s">
        <v>17</v>
      </c>
    </row>
    <row r="87" spans="2:12" ht="48" x14ac:dyDescent="0.2">
      <c r="B87" s="10">
        <v>80111600</v>
      </c>
      <c r="C87" s="11" t="s">
        <v>43</v>
      </c>
      <c r="D87" s="15">
        <v>42017</v>
      </c>
      <c r="E87" s="11" t="s">
        <v>29</v>
      </c>
      <c r="F87" s="11" t="s">
        <v>13</v>
      </c>
      <c r="G87" s="11" t="s">
        <v>14</v>
      </c>
      <c r="H87" s="116">
        <v>33000000</v>
      </c>
      <c r="I87" s="116">
        <v>33000000</v>
      </c>
      <c r="J87" s="113" t="s">
        <v>15</v>
      </c>
      <c r="K87" s="11" t="s">
        <v>16</v>
      </c>
      <c r="L87" s="11" t="s">
        <v>17</v>
      </c>
    </row>
    <row r="88" spans="2:12" ht="48" x14ac:dyDescent="0.2">
      <c r="B88" s="10">
        <v>80111600</v>
      </c>
      <c r="C88" s="11" t="s">
        <v>1200</v>
      </c>
      <c r="D88" s="15">
        <v>42017</v>
      </c>
      <c r="E88" s="11" t="s">
        <v>29</v>
      </c>
      <c r="F88" s="11" t="s">
        <v>13</v>
      </c>
      <c r="G88" s="11" t="s">
        <v>14</v>
      </c>
      <c r="H88" s="116">
        <v>33000000</v>
      </c>
      <c r="I88" s="116">
        <v>33000000</v>
      </c>
      <c r="J88" s="113" t="s">
        <v>15</v>
      </c>
      <c r="K88" s="11" t="s">
        <v>16</v>
      </c>
      <c r="L88" s="11" t="s">
        <v>17</v>
      </c>
    </row>
    <row r="89" spans="2:12" ht="48" x14ac:dyDescent="0.2">
      <c r="B89" s="10">
        <v>80111600</v>
      </c>
      <c r="C89" s="11" t="s">
        <v>44</v>
      </c>
      <c r="D89" s="15">
        <v>42017</v>
      </c>
      <c r="E89" s="11" t="s">
        <v>29</v>
      </c>
      <c r="F89" s="11" t="s">
        <v>13</v>
      </c>
      <c r="G89" s="11" t="s">
        <v>14</v>
      </c>
      <c r="H89" s="116">
        <v>33000000</v>
      </c>
      <c r="I89" s="116">
        <v>33000000</v>
      </c>
      <c r="J89" s="113" t="s">
        <v>15</v>
      </c>
      <c r="K89" s="11" t="s">
        <v>16</v>
      </c>
      <c r="L89" s="11" t="s">
        <v>17</v>
      </c>
    </row>
    <row r="90" spans="2:12" ht="48" x14ac:dyDescent="0.2">
      <c r="B90" s="10">
        <v>80111600</v>
      </c>
      <c r="C90" s="11" t="s">
        <v>45</v>
      </c>
      <c r="D90" s="15">
        <v>42017</v>
      </c>
      <c r="E90" s="11" t="s">
        <v>29</v>
      </c>
      <c r="F90" s="11" t="s">
        <v>13</v>
      </c>
      <c r="G90" s="11" t="s">
        <v>14</v>
      </c>
      <c r="H90" s="116">
        <v>22000000</v>
      </c>
      <c r="I90" s="116">
        <v>22000000</v>
      </c>
      <c r="J90" s="113" t="s">
        <v>15</v>
      </c>
      <c r="K90" s="11" t="s">
        <v>16</v>
      </c>
      <c r="L90" s="11" t="s">
        <v>17</v>
      </c>
    </row>
    <row r="91" spans="2:12" ht="48" x14ac:dyDescent="0.2">
      <c r="B91" s="10">
        <v>80111600</v>
      </c>
      <c r="C91" s="11" t="s">
        <v>46</v>
      </c>
      <c r="D91" s="15">
        <v>42017</v>
      </c>
      <c r="E91" s="11" t="s">
        <v>29</v>
      </c>
      <c r="F91" s="11" t="s">
        <v>13</v>
      </c>
      <c r="G91" s="11" t="s">
        <v>14</v>
      </c>
      <c r="H91" s="116">
        <v>28600000</v>
      </c>
      <c r="I91" s="116">
        <v>28600000</v>
      </c>
      <c r="J91" s="113" t="s">
        <v>15</v>
      </c>
      <c r="K91" s="11" t="s">
        <v>16</v>
      </c>
      <c r="L91" s="11" t="s">
        <v>17</v>
      </c>
    </row>
    <row r="92" spans="2:12" ht="48" x14ac:dyDescent="0.2">
      <c r="B92" s="10">
        <v>80111600</v>
      </c>
      <c r="C92" s="11" t="s">
        <v>47</v>
      </c>
      <c r="D92" s="15">
        <v>42017</v>
      </c>
      <c r="E92" s="11" t="s">
        <v>29</v>
      </c>
      <c r="F92" s="11" t="s">
        <v>13</v>
      </c>
      <c r="G92" s="11" t="s">
        <v>14</v>
      </c>
      <c r="H92" s="116">
        <v>44000000</v>
      </c>
      <c r="I92" s="116">
        <v>44000000</v>
      </c>
      <c r="J92" s="113" t="s">
        <v>15</v>
      </c>
      <c r="K92" s="11" t="s">
        <v>16</v>
      </c>
      <c r="L92" s="11" t="s">
        <v>17</v>
      </c>
    </row>
    <row r="93" spans="2:12" ht="48" x14ac:dyDescent="0.2">
      <c r="B93" s="10">
        <v>80111600</v>
      </c>
      <c r="C93" s="11" t="s">
        <v>48</v>
      </c>
      <c r="D93" s="15">
        <v>42017</v>
      </c>
      <c r="E93" s="11" t="s">
        <v>29</v>
      </c>
      <c r="F93" s="11" t="s">
        <v>13</v>
      </c>
      <c r="G93" s="11" t="s">
        <v>14</v>
      </c>
      <c r="H93" s="116">
        <v>14300000</v>
      </c>
      <c r="I93" s="116">
        <v>14300000</v>
      </c>
      <c r="J93" s="113" t="s">
        <v>15</v>
      </c>
      <c r="K93" s="11" t="s">
        <v>16</v>
      </c>
      <c r="L93" s="11" t="s">
        <v>17</v>
      </c>
    </row>
    <row r="94" spans="2:12" ht="48" x14ac:dyDescent="0.2">
      <c r="B94" s="10">
        <v>80111600</v>
      </c>
      <c r="C94" s="11" t="s">
        <v>49</v>
      </c>
      <c r="D94" s="15">
        <v>42017</v>
      </c>
      <c r="E94" s="11" t="s">
        <v>29</v>
      </c>
      <c r="F94" s="11" t="s">
        <v>13</v>
      </c>
      <c r="G94" s="11" t="s">
        <v>14</v>
      </c>
      <c r="H94" s="116">
        <v>39600000</v>
      </c>
      <c r="I94" s="116">
        <v>39600000</v>
      </c>
      <c r="J94" s="113" t="s">
        <v>15</v>
      </c>
      <c r="K94" s="11" t="s">
        <v>16</v>
      </c>
      <c r="L94" s="11" t="s">
        <v>17</v>
      </c>
    </row>
    <row r="95" spans="2:12" ht="48" x14ac:dyDescent="0.2">
      <c r="B95" s="10">
        <v>80111600</v>
      </c>
      <c r="C95" s="11" t="s">
        <v>1201</v>
      </c>
      <c r="D95" s="15">
        <v>42017</v>
      </c>
      <c r="E95" s="11" t="s">
        <v>29</v>
      </c>
      <c r="F95" s="11" t="s">
        <v>13</v>
      </c>
      <c r="G95" s="11" t="s">
        <v>14</v>
      </c>
      <c r="H95" s="116">
        <v>28600000</v>
      </c>
      <c r="I95" s="116">
        <v>28600000</v>
      </c>
      <c r="J95" s="113" t="s">
        <v>15</v>
      </c>
      <c r="K95" s="11" t="s">
        <v>16</v>
      </c>
      <c r="L95" s="11" t="s">
        <v>17</v>
      </c>
    </row>
    <row r="96" spans="2:12" ht="48" x14ac:dyDescent="0.2">
      <c r="B96" s="10">
        <v>80111600</v>
      </c>
      <c r="C96" s="11" t="s">
        <v>50</v>
      </c>
      <c r="D96" s="15">
        <v>42017</v>
      </c>
      <c r="E96" s="11" t="s">
        <v>29</v>
      </c>
      <c r="F96" s="11" t="s">
        <v>13</v>
      </c>
      <c r="G96" s="11" t="s">
        <v>14</v>
      </c>
      <c r="H96" s="116">
        <v>77000000</v>
      </c>
      <c r="I96" s="116">
        <v>77000000</v>
      </c>
      <c r="J96" s="113" t="s">
        <v>15</v>
      </c>
      <c r="K96" s="11" t="s">
        <v>16</v>
      </c>
      <c r="L96" s="11" t="s">
        <v>17</v>
      </c>
    </row>
    <row r="97" spans="2:12" ht="48" x14ac:dyDescent="0.2">
      <c r="B97" s="10">
        <v>80111600</v>
      </c>
      <c r="C97" s="11" t="s">
        <v>51</v>
      </c>
      <c r="D97" s="15">
        <v>42017</v>
      </c>
      <c r="E97" s="11" t="s">
        <v>29</v>
      </c>
      <c r="F97" s="11" t="s">
        <v>13</v>
      </c>
      <c r="G97" s="11" t="s">
        <v>14</v>
      </c>
      <c r="H97" s="116">
        <v>20900000</v>
      </c>
      <c r="I97" s="116">
        <v>20900000</v>
      </c>
      <c r="J97" s="113" t="s">
        <v>15</v>
      </c>
      <c r="K97" s="11" t="s">
        <v>16</v>
      </c>
      <c r="L97" s="11" t="s">
        <v>17</v>
      </c>
    </row>
    <row r="98" spans="2:12" ht="48" x14ac:dyDescent="0.2">
      <c r="B98" s="10">
        <v>86111600</v>
      </c>
      <c r="C98" s="11" t="s">
        <v>1202</v>
      </c>
      <c r="D98" s="15">
        <v>42017</v>
      </c>
      <c r="E98" s="11" t="s">
        <v>29</v>
      </c>
      <c r="F98" s="11" t="s">
        <v>13</v>
      </c>
      <c r="G98" s="11" t="s">
        <v>14</v>
      </c>
      <c r="H98" s="116">
        <v>315049346</v>
      </c>
      <c r="I98" s="116">
        <v>315049346</v>
      </c>
      <c r="J98" s="113" t="s">
        <v>15</v>
      </c>
      <c r="K98" s="11" t="s">
        <v>16</v>
      </c>
      <c r="L98" s="11" t="s">
        <v>17</v>
      </c>
    </row>
    <row r="99" spans="2:12" ht="48" x14ac:dyDescent="0.2">
      <c r="B99" s="10">
        <v>86111600</v>
      </c>
      <c r="C99" s="11" t="s">
        <v>52</v>
      </c>
      <c r="D99" s="15">
        <v>42017</v>
      </c>
      <c r="E99" s="11" t="s">
        <v>29</v>
      </c>
      <c r="F99" s="11" t="s">
        <v>13</v>
      </c>
      <c r="G99" s="11" t="s">
        <v>14</v>
      </c>
      <c r="H99" s="116">
        <v>30231811</v>
      </c>
      <c r="I99" s="116">
        <v>30231811</v>
      </c>
      <c r="J99" s="113" t="s">
        <v>15</v>
      </c>
      <c r="K99" s="11" t="s">
        <v>16</v>
      </c>
      <c r="L99" s="11" t="s">
        <v>17</v>
      </c>
    </row>
    <row r="100" spans="2:12" ht="48" x14ac:dyDescent="0.2">
      <c r="B100" s="10">
        <v>80111600</v>
      </c>
      <c r="C100" s="11" t="s">
        <v>48</v>
      </c>
      <c r="D100" s="15">
        <v>42017</v>
      </c>
      <c r="E100" s="11" t="s">
        <v>29</v>
      </c>
      <c r="F100" s="11" t="s">
        <v>13</v>
      </c>
      <c r="G100" s="11" t="s">
        <v>14</v>
      </c>
      <c r="H100" s="116">
        <v>14300000</v>
      </c>
      <c r="I100" s="116">
        <v>14300000</v>
      </c>
      <c r="J100" s="113" t="s">
        <v>15</v>
      </c>
      <c r="K100" s="11" t="s">
        <v>16</v>
      </c>
      <c r="L100" s="11" t="s">
        <v>17</v>
      </c>
    </row>
    <row r="101" spans="2:12" ht="48" x14ac:dyDescent="0.2">
      <c r="B101" s="10">
        <v>80111600</v>
      </c>
      <c r="C101" s="11" t="s">
        <v>53</v>
      </c>
      <c r="D101" s="15">
        <v>42017</v>
      </c>
      <c r="E101" s="11" t="s">
        <v>29</v>
      </c>
      <c r="F101" s="11" t="s">
        <v>13</v>
      </c>
      <c r="G101" s="11" t="s">
        <v>14</v>
      </c>
      <c r="H101" s="116">
        <v>38500000</v>
      </c>
      <c r="I101" s="116">
        <v>38500000</v>
      </c>
      <c r="J101" s="113" t="s">
        <v>15</v>
      </c>
      <c r="K101" s="11" t="s">
        <v>16</v>
      </c>
      <c r="L101" s="11" t="s">
        <v>17</v>
      </c>
    </row>
    <row r="102" spans="2:12" ht="48" x14ac:dyDescent="0.2">
      <c r="B102" s="10">
        <v>80111600</v>
      </c>
      <c r="C102" s="11" t="s">
        <v>54</v>
      </c>
      <c r="D102" s="15">
        <v>42017</v>
      </c>
      <c r="E102" s="11" t="s">
        <v>29</v>
      </c>
      <c r="F102" s="11" t="s">
        <v>13</v>
      </c>
      <c r="G102" s="11" t="s">
        <v>14</v>
      </c>
      <c r="H102" s="116">
        <v>38500000</v>
      </c>
      <c r="I102" s="116">
        <v>38500000</v>
      </c>
      <c r="J102" s="113" t="s">
        <v>15</v>
      </c>
      <c r="K102" s="11" t="s">
        <v>16</v>
      </c>
      <c r="L102" s="11" t="s">
        <v>17</v>
      </c>
    </row>
    <row r="103" spans="2:12" ht="36" x14ac:dyDescent="0.2">
      <c r="B103" s="11">
        <v>80101509</v>
      </c>
      <c r="C103" s="121" t="s">
        <v>695</v>
      </c>
      <c r="D103" s="15">
        <v>42009</v>
      </c>
      <c r="E103" s="87" t="s">
        <v>75</v>
      </c>
      <c r="F103" s="87" t="s">
        <v>58</v>
      </c>
      <c r="G103" s="122" t="s">
        <v>14</v>
      </c>
      <c r="H103" s="123">
        <f>22600000*11</f>
        <v>248600000</v>
      </c>
      <c r="I103" s="123">
        <f>+H103</f>
        <v>248600000</v>
      </c>
      <c r="J103" s="11" t="s">
        <v>56</v>
      </c>
      <c r="K103" s="11" t="s">
        <v>56</v>
      </c>
      <c r="L103" s="18" t="s">
        <v>696</v>
      </c>
    </row>
    <row r="104" spans="2:12" ht="36" x14ac:dyDescent="0.2">
      <c r="B104" s="11">
        <v>80101509</v>
      </c>
      <c r="C104" s="121" t="s">
        <v>1203</v>
      </c>
      <c r="D104" s="15">
        <v>42009</v>
      </c>
      <c r="E104" s="87" t="s">
        <v>29</v>
      </c>
      <c r="F104" s="87" t="s">
        <v>58</v>
      </c>
      <c r="G104" s="122" t="s">
        <v>14</v>
      </c>
      <c r="H104" s="123">
        <f>20800000*11</f>
        <v>228800000</v>
      </c>
      <c r="I104" s="123">
        <f>20800000*11</f>
        <v>228800000</v>
      </c>
      <c r="J104" s="11" t="s">
        <v>56</v>
      </c>
      <c r="K104" s="11" t="s">
        <v>56</v>
      </c>
      <c r="L104" s="18" t="s">
        <v>696</v>
      </c>
    </row>
    <row r="105" spans="2:12" ht="36" x14ac:dyDescent="0.2">
      <c r="B105" s="11">
        <v>80111601</v>
      </c>
      <c r="C105" s="121" t="s">
        <v>697</v>
      </c>
      <c r="D105" s="15">
        <v>42009</v>
      </c>
      <c r="E105" s="87" t="s">
        <v>29</v>
      </c>
      <c r="F105" s="87" t="s">
        <v>58</v>
      </c>
      <c r="G105" s="122" t="s">
        <v>14</v>
      </c>
      <c r="H105" s="123">
        <f>9700000*11</f>
        <v>106700000</v>
      </c>
      <c r="I105" s="123">
        <f>9700000*11</f>
        <v>106700000</v>
      </c>
      <c r="J105" s="11" t="s">
        <v>56</v>
      </c>
      <c r="K105" s="11" t="s">
        <v>56</v>
      </c>
      <c r="L105" s="18" t="s">
        <v>696</v>
      </c>
    </row>
    <row r="106" spans="2:12" ht="36" x14ac:dyDescent="0.2">
      <c r="B106" s="11">
        <v>80101509</v>
      </c>
      <c r="C106" s="121" t="s">
        <v>1204</v>
      </c>
      <c r="D106" s="15">
        <v>42009</v>
      </c>
      <c r="E106" s="87" t="s">
        <v>29</v>
      </c>
      <c r="F106" s="87" t="s">
        <v>58</v>
      </c>
      <c r="G106" s="122" t="s">
        <v>14</v>
      </c>
      <c r="H106" s="123">
        <f>10300000*11</f>
        <v>113300000</v>
      </c>
      <c r="I106" s="123">
        <f>+H106</f>
        <v>113300000</v>
      </c>
      <c r="J106" s="11" t="s">
        <v>56</v>
      </c>
      <c r="K106" s="11" t="s">
        <v>56</v>
      </c>
      <c r="L106" s="18" t="s">
        <v>696</v>
      </c>
    </row>
    <row r="107" spans="2:12" ht="36" x14ac:dyDescent="0.2">
      <c r="B107" s="11">
        <v>80111622</v>
      </c>
      <c r="C107" s="121" t="s">
        <v>698</v>
      </c>
      <c r="D107" s="15">
        <v>42009</v>
      </c>
      <c r="E107" s="87" t="s">
        <v>29</v>
      </c>
      <c r="F107" s="87" t="s">
        <v>58</v>
      </c>
      <c r="G107" s="122" t="s">
        <v>14</v>
      </c>
      <c r="H107" s="123" t="str">
        <f>E105</f>
        <v>11 meses</v>
      </c>
      <c r="I107" s="123">
        <f>15800000*11</f>
        <v>173800000</v>
      </c>
      <c r="J107" s="11" t="s">
        <v>56</v>
      </c>
      <c r="K107" s="11" t="s">
        <v>56</v>
      </c>
      <c r="L107" s="18" t="s">
        <v>696</v>
      </c>
    </row>
    <row r="108" spans="2:12" ht="36" x14ac:dyDescent="0.2">
      <c r="B108" s="11">
        <v>80111622</v>
      </c>
      <c r="C108" s="121" t="s">
        <v>1205</v>
      </c>
      <c r="D108" s="15">
        <v>42009</v>
      </c>
      <c r="E108" s="87" t="s">
        <v>35</v>
      </c>
      <c r="F108" s="87" t="s">
        <v>58</v>
      </c>
      <c r="G108" s="122" t="s">
        <v>14</v>
      </c>
      <c r="H108" s="123">
        <v>825000000</v>
      </c>
      <c r="I108" s="123">
        <v>825000000</v>
      </c>
      <c r="J108" s="124" t="s">
        <v>57</v>
      </c>
      <c r="K108" s="124" t="s">
        <v>56</v>
      </c>
      <c r="L108" s="18" t="s">
        <v>696</v>
      </c>
    </row>
    <row r="109" spans="2:12" ht="48" x14ac:dyDescent="0.2">
      <c r="B109" s="11">
        <v>25101611</v>
      </c>
      <c r="C109" s="121" t="s">
        <v>699</v>
      </c>
      <c r="D109" s="15">
        <v>42011</v>
      </c>
      <c r="E109" s="87" t="s">
        <v>37</v>
      </c>
      <c r="F109" s="87" t="s">
        <v>613</v>
      </c>
      <c r="G109" s="122" t="s">
        <v>14</v>
      </c>
      <c r="H109" s="123">
        <v>184000000</v>
      </c>
      <c r="I109" s="123">
        <v>184000000</v>
      </c>
      <c r="J109" s="11" t="s">
        <v>56</v>
      </c>
      <c r="K109" s="11" t="s">
        <v>56</v>
      </c>
      <c r="L109" s="18" t="s">
        <v>696</v>
      </c>
    </row>
    <row r="110" spans="2:12" ht="48" x14ac:dyDescent="0.2">
      <c r="B110" s="11">
        <v>27113201</v>
      </c>
      <c r="C110" s="125" t="s">
        <v>700</v>
      </c>
      <c r="D110" s="15">
        <v>42011</v>
      </c>
      <c r="E110" s="87" t="s">
        <v>358</v>
      </c>
      <c r="F110" s="87" t="s">
        <v>701</v>
      </c>
      <c r="G110" s="126" t="s">
        <v>702</v>
      </c>
      <c r="H110" s="127">
        <v>10000000</v>
      </c>
      <c r="I110" s="127">
        <v>10000000</v>
      </c>
      <c r="J110" s="124" t="s">
        <v>57</v>
      </c>
      <c r="K110" s="124" t="s">
        <v>56</v>
      </c>
      <c r="L110" s="18" t="s">
        <v>696</v>
      </c>
    </row>
    <row r="111" spans="2:12" ht="36" x14ac:dyDescent="0.2">
      <c r="B111" s="11">
        <v>95141802</v>
      </c>
      <c r="C111" s="14" t="s">
        <v>703</v>
      </c>
      <c r="D111" s="15">
        <v>42019</v>
      </c>
      <c r="E111" s="87" t="s">
        <v>555</v>
      </c>
      <c r="F111" s="87" t="s">
        <v>701</v>
      </c>
      <c r="G111" s="87" t="s">
        <v>702</v>
      </c>
      <c r="H111" s="123">
        <v>8927360</v>
      </c>
      <c r="I111" s="123">
        <v>8927360</v>
      </c>
      <c r="J111" s="11" t="s">
        <v>57</v>
      </c>
      <c r="K111" s="11" t="s">
        <v>56</v>
      </c>
      <c r="L111" s="18" t="s">
        <v>696</v>
      </c>
    </row>
    <row r="112" spans="2:12" ht="36" x14ac:dyDescent="0.2">
      <c r="B112" s="11">
        <v>46161513</v>
      </c>
      <c r="C112" s="14" t="s">
        <v>704</v>
      </c>
      <c r="D112" s="15">
        <v>42019</v>
      </c>
      <c r="E112" s="87" t="s">
        <v>555</v>
      </c>
      <c r="F112" s="87" t="s">
        <v>701</v>
      </c>
      <c r="G112" s="87" t="s">
        <v>702</v>
      </c>
      <c r="H112" s="123">
        <v>29556800</v>
      </c>
      <c r="I112" s="123">
        <v>29556800</v>
      </c>
      <c r="J112" s="11" t="s">
        <v>57</v>
      </c>
      <c r="K112" s="11" t="s">
        <v>56</v>
      </c>
      <c r="L112" s="18" t="s">
        <v>696</v>
      </c>
    </row>
    <row r="113" spans="2:12" ht="36" x14ac:dyDescent="0.2">
      <c r="B113" s="11">
        <v>53102710</v>
      </c>
      <c r="C113" s="14" t="s">
        <v>1206</v>
      </c>
      <c r="D113" s="15">
        <v>42019</v>
      </c>
      <c r="E113" s="87" t="s">
        <v>358</v>
      </c>
      <c r="F113" s="87" t="s">
        <v>701</v>
      </c>
      <c r="G113" s="87" t="s">
        <v>702</v>
      </c>
      <c r="H113" s="123">
        <v>59629000</v>
      </c>
      <c r="I113" s="123">
        <v>59629000</v>
      </c>
      <c r="J113" s="11" t="s">
        <v>57</v>
      </c>
      <c r="K113" s="11" t="s">
        <v>56</v>
      </c>
      <c r="L113" s="18" t="s">
        <v>696</v>
      </c>
    </row>
    <row r="114" spans="2:12" ht="24" x14ac:dyDescent="0.2">
      <c r="B114" s="11">
        <v>95121511</v>
      </c>
      <c r="C114" s="128" t="s">
        <v>705</v>
      </c>
      <c r="D114" s="15">
        <v>42034</v>
      </c>
      <c r="E114" s="87" t="s">
        <v>555</v>
      </c>
      <c r="F114" s="87" t="s">
        <v>701</v>
      </c>
      <c r="G114" s="122" t="s">
        <v>702</v>
      </c>
      <c r="H114" s="123">
        <v>62000000</v>
      </c>
      <c r="I114" s="123">
        <v>62000000</v>
      </c>
      <c r="J114" s="124" t="s">
        <v>56</v>
      </c>
      <c r="K114" s="124" t="s">
        <v>56</v>
      </c>
      <c r="L114" s="18" t="s">
        <v>696</v>
      </c>
    </row>
    <row r="115" spans="2:12" ht="24" x14ac:dyDescent="0.2">
      <c r="B115" s="11">
        <v>95121511</v>
      </c>
      <c r="C115" s="128" t="s">
        <v>706</v>
      </c>
      <c r="D115" s="15">
        <v>42034</v>
      </c>
      <c r="E115" s="87" t="s">
        <v>555</v>
      </c>
      <c r="F115" s="87" t="s">
        <v>701</v>
      </c>
      <c r="G115" s="122" t="s">
        <v>702</v>
      </c>
      <c r="H115" s="123">
        <v>63000000</v>
      </c>
      <c r="I115" s="123">
        <v>63000000</v>
      </c>
      <c r="J115" s="124" t="s">
        <v>56</v>
      </c>
      <c r="K115" s="124" t="s">
        <v>56</v>
      </c>
      <c r="L115" s="18" t="s">
        <v>696</v>
      </c>
    </row>
    <row r="116" spans="2:12" ht="24" x14ac:dyDescent="0.2">
      <c r="B116" s="11">
        <v>95121511</v>
      </c>
      <c r="C116" s="128" t="s">
        <v>707</v>
      </c>
      <c r="D116" s="15">
        <v>42034</v>
      </c>
      <c r="E116" s="87" t="s">
        <v>555</v>
      </c>
      <c r="F116" s="87" t="s">
        <v>701</v>
      </c>
      <c r="G116" s="122" t="s">
        <v>702</v>
      </c>
      <c r="H116" s="123">
        <v>64000000</v>
      </c>
      <c r="I116" s="123">
        <v>64000000</v>
      </c>
      <c r="J116" s="124" t="s">
        <v>56</v>
      </c>
      <c r="K116" s="124" t="s">
        <v>56</v>
      </c>
      <c r="L116" s="18" t="s">
        <v>696</v>
      </c>
    </row>
    <row r="117" spans="2:12" ht="24" x14ac:dyDescent="0.2">
      <c r="B117" s="11">
        <v>95121511</v>
      </c>
      <c r="C117" s="128" t="s">
        <v>708</v>
      </c>
      <c r="D117" s="15">
        <v>42034</v>
      </c>
      <c r="E117" s="87" t="s">
        <v>33</v>
      </c>
      <c r="F117" s="87" t="s">
        <v>613</v>
      </c>
      <c r="G117" s="122" t="s">
        <v>702</v>
      </c>
      <c r="H117" s="123">
        <f>64000000*4</f>
        <v>256000000</v>
      </c>
      <c r="I117" s="123">
        <f t="shared" ref="I117:I119" si="0">64000000*4</f>
        <v>256000000</v>
      </c>
      <c r="J117" s="124" t="s">
        <v>56</v>
      </c>
      <c r="K117" s="124" t="s">
        <v>56</v>
      </c>
      <c r="L117" s="18" t="s">
        <v>696</v>
      </c>
    </row>
    <row r="118" spans="2:12" ht="24" x14ac:dyDescent="0.2">
      <c r="B118" s="11">
        <v>95121511</v>
      </c>
      <c r="C118" s="128" t="s">
        <v>709</v>
      </c>
      <c r="D118" s="15">
        <v>42034</v>
      </c>
      <c r="E118" s="87" t="s">
        <v>33</v>
      </c>
      <c r="F118" s="87" t="s">
        <v>613</v>
      </c>
      <c r="G118" s="122" t="s">
        <v>702</v>
      </c>
      <c r="H118" s="123">
        <f>64000000*4</f>
        <v>256000000</v>
      </c>
      <c r="I118" s="123">
        <f t="shared" si="0"/>
        <v>256000000</v>
      </c>
      <c r="J118" s="124" t="s">
        <v>56</v>
      </c>
      <c r="K118" s="124" t="s">
        <v>56</v>
      </c>
      <c r="L118" s="18" t="s">
        <v>696</v>
      </c>
    </row>
    <row r="119" spans="2:12" ht="24" x14ac:dyDescent="0.2">
      <c r="B119" s="11">
        <v>95121511</v>
      </c>
      <c r="C119" s="128" t="s">
        <v>710</v>
      </c>
      <c r="D119" s="15">
        <v>42034</v>
      </c>
      <c r="E119" s="87" t="s">
        <v>33</v>
      </c>
      <c r="F119" s="87" t="s">
        <v>613</v>
      </c>
      <c r="G119" s="122" t="s">
        <v>702</v>
      </c>
      <c r="H119" s="123">
        <f>64000000*4</f>
        <v>256000000</v>
      </c>
      <c r="I119" s="123">
        <f t="shared" si="0"/>
        <v>256000000</v>
      </c>
      <c r="J119" s="124" t="s">
        <v>56</v>
      </c>
      <c r="K119" s="124" t="s">
        <v>56</v>
      </c>
      <c r="L119" s="18" t="s">
        <v>696</v>
      </c>
    </row>
    <row r="120" spans="2:12" ht="48" x14ac:dyDescent="0.2">
      <c r="B120" s="11">
        <v>30191701</v>
      </c>
      <c r="C120" s="14" t="s">
        <v>711</v>
      </c>
      <c r="D120" s="15">
        <v>42034</v>
      </c>
      <c r="E120" s="87" t="s">
        <v>35</v>
      </c>
      <c r="F120" s="87" t="s">
        <v>613</v>
      </c>
      <c r="G120" s="87" t="s">
        <v>712</v>
      </c>
      <c r="H120" s="123">
        <v>120000000</v>
      </c>
      <c r="I120" s="123">
        <v>120000000</v>
      </c>
      <c r="J120" s="11" t="s">
        <v>57</v>
      </c>
      <c r="K120" s="11" t="s">
        <v>56</v>
      </c>
      <c r="L120" s="18" t="s">
        <v>696</v>
      </c>
    </row>
    <row r="121" spans="2:12" ht="48" x14ac:dyDescent="0.2">
      <c r="B121" s="83" t="s">
        <v>186</v>
      </c>
      <c r="C121" s="129" t="s">
        <v>1207</v>
      </c>
      <c r="D121" s="130">
        <v>42058</v>
      </c>
      <c r="E121" s="83" t="s">
        <v>20</v>
      </c>
      <c r="F121" s="83" t="s">
        <v>187</v>
      </c>
      <c r="G121" s="83" t="s">
        <v>188</v>
      </c>
      <c r="H121" s="131">
        <v>1000000000</v>
      </c>
      <c r="I121" s="131">
        <v>1000000000</v>
      </c>
      <c r="J121" s="83" t="s">
        <v>57</v>
      </c>
      <c r="K121" s="83" t="s">
        <v>16</v>
      </c>
      <c r="L121" s="132" t="s">
        <v>189</v>
      </c>
    </row>
    <row r="122" spans="2:12" ht="48" x14ac:dyDescent="0.2">
      <c r="B122" s="83" t="s">
        <v>186</v>
      </c>
      <c r="C122" s="129" t="s">
        <v>190</v>
      </c>
      <c r="D122" s="130">
        <v>42058</v>
      </c>
      <c r="E122" s="83" t="s">
        <v>20</v>
      </c>
      <c r="F122" s="83" t="s">
        <v>187</v>
      </c>
      <c r="G122" s="83" t="s">
        <v>188</v>
      </c>
      <c r="H122" s="131">
        <v>1000000000</v>
      </c>
      <c r="I122" s="131">
        <v>1000000000</v>
      </c>
      <c r="J122" s="83" t="s">
        <v>57</v>
      </c>
      <c r="K122" s="83" t="s">
        <v>16</v>
      </c>
      <c r="L122" s="132" t="s">
        <v>189</v>
      </c>
    </row>
    <row r="123" spans="2:12" ht="48" x14ac:dyDescent="0.2">
      <c r="B123" s="83" t="s">
        <v>186</v>
      </c>
      <c r="C123" s="129" t="s">
        <v>191</v>
      </c>
      <c r="D123" s="130">
        <v>42058</v>
      </c>
      <c r="E123" s="83" t="s">
        <v>20</v>
      </c>
      <c r="F123" s="83" t="s">
        <v>187</v>
      </c>
      <c r="G123" s="83" t="s">
        <v>188</v>
      </c>
      <c r="H123" s="131">
        <v>1000000000</v>
      </c>
      <c r="I123" s="131">
        <v>1000000000</v>
      </c>
      <c r="J123" s="83" t="s">
        <v>57</v>
      </c>
      <c r="K123" s="83" t="s">
        <v>16</v>
      </c>
      <c r="L123" s="132" t="s">
        <v>189</v>
      </c>
    </row>
    <row r="124" spans="2:12" ht="48" x14ac:dyDescent="0.2">
      <c r="B124" s="83" t="s">
        <v>186</v>
      </c>
      <c r="C124" s="129" t="s">
        <v>192</v>
      </c>
      <c r="D124" s="130">
        <v>42058</v>
      </c>
      <c r="E124" s="83" t="s">
        <v>20</v>
      </c>
      <c r="F124" s="83" t="s">
        <v>187</v>
      </c>
      <c r="G124" s="83" t="s">
        <v>188</v>
      </c>
      <c r="H124" s="131">
        <v>1000000000</v>
      </c>
      <c r="I124" s="131">
        <v>1000000000</v>
      </c>
      <c r="J124" s="83" t="s">
        <v>57</v>
      </c>
      <c r="K124" s="83" t="s">
        <v>16</v>
      </c>
      <c r="L124" s="132" t="s">
        <v>189</v>
      </c>
    </row>
    <row r="125" spans="2:12" ht="48" x14ac:dyDescent="0.2">
      <c r="B125" s="256">
        <v>78111808</v>
      </c>
      <c r="C125" s="129" t="s">
        <v>193</v>
      </c>
      <c r="D125" s="130">
        <v>42065</v>
      </c>
      <c r="E125" s="83" t="s">
        <v>194</v>
      </c>
      <c r="F125" s="83" t="s">
        <v>195</v>
      </c>
      <c r="G125" s="83" t="s">
        <v>188</v>
      </c>
      <c r="H125" s="131">
        <v>196000000</v>
      </c>
      <c r="I125" s="131">
        <v>196000000</v>
      </c>
      <c r="J125" s="83" t="s">
        <v>57</v>
      </c>
      <c r="K125" s="83" t="s">
        <v>16</v>
      </c>
      <c r="L125" s="132" t="s">
        <v>189</v>
      </c>
    </row>
    <row r="126" spans="2:12" ht="48" x14ac:dyDescent="0.2">
      <c r="B126" s="256">
        <v>78111808</v>
      </c>
      <c r="C126" s="129" t="s">
        <v>193</v>
      </c>
      <c r="D126" s="130">
        <v>42037</v>
      </c>
      <c r="E126" s="83" t="s">
        <v>165</v>
      </c>
      <c r="F126" s="83" t="s">
        <v>196</v>
      </c>
      <c r="G126" s="83" t="s">
        <v>14</v>
      </c>
      <c r="H126" s="131">
        <v>48000000</v>
      </c>
      <c r="I126" s="131">
        <v>48000000</v>
      </c>
      <c r="J126" s="83" t="s">
        <v>57</v>
      </c>
      <c r="K126" s="83" t="s">
        <v>16</v>
      </c>
      <c r="L126" s="132" t="s">
        <v>189</v>
      </c>
    </row>
    <row r="127" spans="2:12" ht="48" x14ac:dyDescent="0.2">
      <c r="B127" s="83">
        <v>78110000</v>
      </c>
      <c r="C127" s="129" t="s">
        <v>197</v>
      </c>
      <c r="D127" s="130">
        <v>42030</v>
      </c>
      <c r="E127" s="83" t="s">
        <v>165</v>
      </c>
      <c r="F127" s="83" t="s">
        <v>196</v>
      </c>
      <c r="G127" s="83" t="s">
        <v>14</v>
      </c>
      <c r="H127" s="131">
        <v>13500000</v>
      </c>
      <c r="I127" s="131">
        <v>13500000</v>
      </c>
      <c r="J127" s="83" t="s">
        <v>57</v>
      </c>
      <c r="K127" s="83" t="s">
        <v>16</v>
      </c>
      <c r="L127" s="132" t="s">
        <v>189</v>
      </c>
    </row>
    <row r="128" spans="2:12" ht="48" x14ac:dyDescent="0.2">
      <c r="B128" s="256">
        <v>78111808</v>
      </c>
      <c r="C128" s="24" t="s">
        <v>193</v>
      </c>
      <c r="D128" s="133">
        <v>42030</v>
      </c>
      <c r="E128" s="134" t="s">
        <v>165</v>
      </c>
      <c r="F128" s="134" t="s">
        <v>196</v>
      </c>
      <c r="G128" s="134" t="s">
        <v>14</v>
      </c>
      <c r="H128" s="135">
        <v>12000000</v>
      </c>
      <c r="I128" s="135">
        <v>12000000</v>
      </c>
      <c r="J128" s="134" t="s">
        <v>57</v>
      </c>
      <c r="K128" s="134" t="s">
        <v>16</v>
      </c>
      <c r="L128" s="136" t="s">
        <v>189</v>
      </c>
    </row>
    <row r="129" spans="2:12" ht="72" x14ac:dyDescent="0.2">
      <c r="B129" s="83">
        <v>72141120</v>
      </c>
      <c r="C129" s="129" t="s">
        <v>198</v>
      </c>
      <c r="D129" s="130">
        <v>42065</v>
      </c>
      <c r="E129" s="83" t="s">
        <v>170</v>
      </c>
      <c r="F129" s="83" t="s">
        <v>187</v>
      </c>
      <c r="G129" s="83" t="s">
        <v>199</v>
      </c>
      <c r="H129" s="137">
        <v>7000000000</v>
      </c>
      <c r="I129" s="137">
        <v>7000000000</v>
      </c>
      <c r="J129" s="83" t="s">
        <v>57</v>
      </c>
      <c r="K129" s="83" t="s">
        <v>16</v>
      </c>
      <c r="L129" s="132" t="s">
        <v>189</v>
      </c>
    </row>
    <row r="130" spans="2:12" ht="42" customHeight="1" x14ac:dyDescent="0.3">
      <c r="B130" s="364" t="s">
        <v>1510</v>
      </c>
      <c r="C130" s="12" t="s">
        <v>200</v>
      </c>
      <c r="D130" s="130">
        <v>42065</v>
      </c>
      <c r="E130" s="83" t="s">
        <v>201</v>
      </c>
      <c r="F130" s="83" t="s">
        <v>187</v>
      </c>
      <c r="G130" s="83" t="s">
        <v>188</v>
      </c>
      <c r="H130" s="138">
        <v>2000000000</v>
      </c>
      <c r="I130" s="138">
        <v>2000000000</v>
      </c>
      <c r="J130" s="83" t="s">
        <v>57</v>
      </c>
      <c r="K130" s="83" t="s">
        <v>16</v>
      </c>
      <c r="L130" s="132" t="s">
        <v>189</v>
      </c>
    </row>
    <row r="131" spans="2:12" ht="48" x14ac:dyDescent="0.2">
      <c r="B131" s="256">
        <v>80111614</v>
      </c>
      <c r="C131" s="129" t="s">
        <v>202</v>
      </c>
      <c r="D131" s="130">
        <v>42022</v>
      </c>
      <c r="E131" s="83" t="s">
        <v>203</v>
      </c>
      <c r="F131" s="83" t="s">
        <v>58</v>
      </c>
      <c r="G131" s="83" t="s">
        <v>14</v>
      </c>
      <c r="H131" s="137">
        <v>38400000</v>
      </c>
      <c r="I131" s="137">
        <v>38400000</v>
      </c>
      <c r="J131" s="83" t="s">
        <v>57</v>
      </c>
      <c r="K131" s="83" t="s">
        <v>16</v>
      </c>
      <c r="L131" s="132" t="s">
        <v>189</v>
      </c>
    </row>
    <row r="132" spans="2:12" ht="48" x14ac:dyDescent="0.2">
      <c r="B132" s="256">
        <v>80111614</v>
      </c>
      <c r="C132" s="129" t="s">
        <v>204</v>
      </c>
      <c r="D132" s="130">
        <v>42022</v>
      </c>
      <c r="E132" s="83" t="s">
        <v>203</v>
      </c>
      <c r="F132" s="83" t="s">
        <v>58</v>
      </c>
      <c r="G132" s="83" t="s">
        <v>14</v>
      </c>
      <c r="H132" s="137">
        <v>48000000</v>
      </c>
      <c r="I132" s="137">
        <v>48000000</v>
      </c>
      <c r="J132" s="83" t="s">
        <v>57</v>
      </c>
      <c r="K132" s="83" t="s">
        <v>16</v>
      </c>
      <c r="L132" s="132" t="s">
        <v>189</v>
      </c>
    </row>
    <row r="133" spans="2:12" ht="48" x14ac:dyDescent="0.2">
      <c r="B133" s="256">
        <v>80111614</v>
      </c>
      <c r="C133" s="129" t="s">
        <v>1208</v>
      </c>
      <c r="D133" s="130">
        <v>42022</v>
      </c>
      <c r="E133" s="83" t="s">
        <v>203</v>
      </c>
      <c r="F133" s="83" t="s">
        <v>58</v>
      </c>
      <c r="G133" s="83" t="s">
        <v>14</v>
      </c>
      <c r="H133" s="137">
        <v>54000000</v>
      </c>
      <c r="I133" s="137">
        <v>54000000</v>
      </c>
      <c r="J133" s="83" t="s">
        <v>57</v>
      </c>
      <c r="K133" s="83" t="s">
        <v>16</v>
      </c>
      <c r="L133" s="132" t="s">
        <v>189</v>
      </c>
    </row>
    <row r="134" spans="2:12" ht="48" x14ac:dyDescent="0.2">
      <c r="B134" s="256">
        <v>80111614</v>
      </c>
      <c r="C134" s="129" t="s">
        <v>205</v>
      </c>
      <c r="D134" s="130">
        <v>42022</v>
      </c>
      <c r="E134" s="83" t="s">
        <v>203</v>
      </c>
      <c r="F134" s="83" t="s">
        <v>58</v>
      </c>
      <c r="G134" s="83" t="s">
        <v>14</v>
      </c>
      <c r="H134" s="137">
        <v>54000000</v>
      </c>
      <c r="I134" s="137">
        <v>54000000</v>
      </c>
      <c r="J134" s="83" t="s">
        <v>57</v>
      </c>
      <c r="K134" s="83" t="s">
        <v>16</v>
      </c>
      <c r="L134" s="132" t="s">
        <v>189</v>
      </c>
    </row>
    <row r="135" spans="2:12" ht="48" x14ac:dyDescent="0.2">
      <c r="B135" s="256">
        <v>80111614</v>
      </c>
      <c r="C135" s="129" t="s">
        <v>206</v>
      </c>
      <c r="D135" s="130">
        <v>42022</v>
      </c>
      <c r="E135" s="83" t="s">
        <v>203</v>
      </c>
      <c r="F135" s="83" t="s">
        <v>58</v>
      </c>
      <c r="G135" s="83" t="s">
        <v>14</v>
      </c>
      <c r="H135" s="137">
        <v>54000000</v>
      </c>
      <c r="I135" s="137">
        <v>54000000</v>
      </c>
      <c r="J135" s="83" t="s">
        <v>57</v>
      </c>
      <c r="K135" s="83" t="s">
        <v>16</v>
      </c>
      <c r="L135" s="132" t="s">
        <v>189</v>
      </c>
    </row>
    <row r="136" spans="2:12" ht="48" x14ac:dyDescent="0.2">
      <c r="B136" s="256">
        <v>80111614</v>
      </c>
      <c r="C136" s="129" t="s">
        <v>207</v>
      </c>
      <c r="D136" s="130">
        <v>42022</v>
      </c>
      <c r="E136" s="83" t="s">
        <v>203</v>
      </c>
      <c r="F136" s="83" t="s">
        <v>58</v>
      </c>
      <c r="G136" s="83" t="s">
        <v>14</v>
      </c>
      <c r="H136" s="137">
        <v>54000000</v>
      </c>
      <c r="I136" s="137">
        <v>54000000</v>
      </c>
      <c r="J136" s="83" t="s">
        <v>57</v>
      </c>
      <c r="K136" s="83" t="s">
        <v>16</v>
      </c>
      <c r="L136" s="132" t="s">
        <v>189</v>
      </c>
    </row>
    <row r="137" spans="2:12" ht="48" x14ac:dyDescent="0.2">
      <c r="B137" s="97">
        <v>80111614</v>
      </c>
      <c r="C137" s="129" t="s">
        <v>208</v>
      </c>
      <c r="D137" s="130">
        <v>42022</v>
      </c>
      <c r="E137" s="83" t="s">
        <v>203</v>
      </c>
      <c r="F137" s="83" t="s">
        <v>58</v>
      </c>
      <c r="G137" s="83" t="s">
        <v>14</v>
      </c>
      <c r="H137" s="137">
        <v>43200000</v>
      </c>
      <c r="I137" s="137">
        <v>43200000</v>
      </c>
      <c r="J137" s="83" t="s">
        <v>57</v>
      </c>
      <c r="K137" s="83" t="s">
        <v>16</v>
      </c>
      <c r="L137" s="132" t="s">
        <v>189</v>
      </c>
    </row>
    <row r="138" spans="2:12" ht="48" x14ac:dyDescent="0.2">
      <c r="B138" s="83">
        <v>82111900</v>
      </c>
      <c r="C138" s="129" t="s">
        <v>209</v>
      </c>
      <c r="D138" s="130">
        <v>42022</v>
      </c>
      <c r="E138" s="83" t="s">
        <v>203</v>
      </c>
      <c r="F138" s="83" t="s">
        <v>58</v>
      </c>
      <c r="G138" s="83" t="s">
        <v>14</v>
      </c>
      <c r="H138" s="137">
        <v>25200000</v>
      </c>
      <c r="I138" s="137">
        <v>25200000</v>
      </c>
      <c r="J138" s="83" t="s">
        <v>57</v>
      </c>
      <c r="K138" s="83" t="s">
        <v>16</v>
      </c>
      <c r="L138" s="132" t="s">
        <v>189</v>
      </c>
    </row>
    <row r="139" spans="2:12" ht="48" x14ac:dyDescent="0.2">
      <c r="B139" s="97">
        <v>80111614</v>
      </c>
      <c r="C139" s="129" t="s">
        <v>1209</v>
      </c>
      <c r="D139" s="130">
        <v>42022</v>
      </c>
      <c r="E139" s="83" t="s">
        <v>203</v>
      </c>
      <c r="F139" s="83" t="s">
        <v>58</v>
      </c>
      <c r="G139" s="83" t="s">
        <v>14</v>
      </c>
      <c r="H139" s="137">
        <v>38400000</v>
      </c>
      <c r="I139" s="137">
        <v>38400000</v>
      </c>
      <c r="J139" s="83" t="s">
        <v>57</v>
      </c>
      <c r="K139" s="83" t="s">
        <v>16</v>
      </c>
      <c r="L139" s="132" t="s">
        <v>189</v>
      </c>
    </row>
    <row r="140" spans="2:12" ht="48" x14ac:dyDescent="0.2">
      <c r="B140" s="83">
        <v>80161501</v>
      </c>
      <c r="C140" s="129" t="s">
        <v>210</v>
      </c>
      <c r="D140" s="130">
        <v>42022</v>
      </c>
      <c r="E140" s="83" t="s">
        <v>203</v>
      </c>
      <c r="F140" s="83" t="s">
        <v>58</v>
      </c>
      <c r="G140" s="83" t="s">
        <v>14</v>
      </c>
      <c r="H140" s="137">
        <v>15600000</v>
      </c>
      <c r="I140" s="137">
        <v>15600000</v>
      </c>
      <c r="J140" s="83" t="s">
        <v>57</v>
      </c>
      <c r="K140" s="83" t="s">
        <v>16</v>
      </c>
      <c r="L140" s="132" t="s">
        <v>189</v>
      </c>
    </row>
    <row r="141" spans="2:12" ht="48" x14ac:dyDescent="0.2">
      <c r="B141" s="83">
        <v>80161501</v>
      </c>
      <c r="C141" s="129" t="s">
        <v>210</v>
      </c>
      <c r="D141" s="130">
        <v>42022</v>
      </c>
      <c r="E141" s="83" t="s">
        <v>203</v>
      </c>
      <c r="F141" s="83" t="s">
        <v>58</v>
      </c>
      <c r="G141" s="83" t="s">
        <v>14</v>
      </c>
      <c r="H141" s="137">
        <v>15600000</v>
      </c>
      <c r="I141" s="137">
        <v>15600000</v>
      </c>
      <c r="J141" s="83" t="s">
        <v>57</v>
      </c>
      <c r="K141" s="83" t="s">
        <v>16</v>
      </c>
      <c r="L141" s="132" t="s">
        <v>189</v>
      </c>
    </row>
    <row r="142" spans="2:12" ht="48" x14ac:dyDescent="0.2">
      <c r="B142" s="83">
        <v>80161501</v>
      </c>
      <c r="C142" s="129" t="s">
        <v>210</v>
      </c>
      <c r="D142" s="130">
        <v>42022</v>
      </c>
      <c r="E142" s="83" t="s">
        <v>203</v>
      </c>
      <c r="F142" s="83" t="s">
        <v>58</v>
      </c>
      <c r="G142" s="83" t="s">
        <v>14</v>
      </c>
      <c r="H142" s="137">
        <v>15600000</v>
      </c>
      <c r="I142" s="137">
        <v>15600000</v>
      </c>
      <c r="J142" s="83" t="s">
        <v>57</v>
      </c>
      <c r="K142" s="83" t="s">
        <v>16</v>
      </c>
      <c r="L142" s="132" t="s">
        <v>189</v>
      </c>
    </row>
    <row r="143" spans="2:12" ht="48" x14ac:dyDescent="0.2">
      <c r="B143" s="83">
        <v>80161501</v>
      </c>
      <c r="C143" s="129" t="s">
        <v>210</v>
      </c>
      <c r="D143" s="130">
        <v>42022</v>
      </c>
      <c r="E143" s="83" t="s">
        <v>203</v>
      </c>
      <c r="F143" s="83" t="s">
        <v>58</v>
      </c>
      <c r="G143" s="83" t="s">
        <v>14</v>
      </c>
      <c r="H143" s="137">
        <v>15600000</v>
      </c>
      <c r="I143" s="137">
        <v>15600000</v>
      </c>
      <c r="J143" s="83" t="s">
        <v>57</v>
      </c>
      <c r="K143" s="83" t="s">
        <v>16</v>
      </c>
      <c r="L143" s="132" t="s">
        <v>189</v>
      </c>
    </row>
    <row r="144" spans="2:12" ht="48" x14ac:dyDescent="0.2">
      <c r="B144" s="97">
        <v>80111614</v>
      </c>
      <c r="C144" s="129" t="s">
        <v>211</v>
      </c>
      <c r="D144" s="130">
        <v>42022</v>
      </c>
      <c r="E144" s="83" t="s">
        <v>203</v>
      </c>
      <c r="F144" s="83" t="s">
        <v>58</v>
      </c>
      <c r="G144" s="83" t="s">
        <v>14</v>
      </c>
      <c r="H144" s="137">
        <v>38400000</v>
      </c>
      <c r="I144" s="137">
        <v>38400000</v>
      </c>
      <c r="J144" s="83" t="s">
        <v>57</v>
      </c>
      <c r="K144" s="83" t="s">
        <v>16</v>
      </c>
      <c r="L144" s="132" t="s">
        <v>189</v>
      </c>
    </row>
    <row r="145" spans="2:12" ht="48" x14ac:dyDescent="0.2">
      <c r="B145" s="97">
        <v>80111614</v>
      </c>
      <c r="C145" s="129" t="s">
        <v>211</v>
      </c>
      <c r="D145" s="130">
        <v>42022</v>
      </c>
      <c r="E145" s="83" t="s">
        <v>203</v>
      </c>
      <c r="F145" s="83" t="s">
        <v>58</v>
      </c>
      <c r="G145" s="83" t="s">
        <v>14</v>
      </c>
      <c r="H145" s="137">
        <v>38400000</v>
      </c>
      <c r="I145" s="137">
        <v>38400000</v>
      </c>
      <c r="J145" s="83" t="s">
        <v>57</v>
      </c>
      <c r="K145" s="83" t="s">
        <v>16</v>
      </c>
      <c r="L145" s="132" t="s">
        <v>189</v>
      </c>
    </row>
    <row r="146" spans="2:12" ht="48" x14ac:dyDescent="0.2">
      <c r="B146" s="97">
        <v>80111614</v>
      </c>
      <c r="C146" s="129" t="s">
        <v>211</v>
      </c>
      <c r="D146" s="130">
        <v>42022</v>
      </c>
      <c r="E146" s="83" t="s">
        <v>203</v>
      </c>
      <c r="F146" s="83" t="s">
        <v>58</v>
      </c>
      <c r="G146" s="83" t="s">
        <v>14</v>
      </c>
      <c r="H146" s="137">
        <v>38400000</v>
      </c>
      <c r="I146" s="137">
        <v>38400000</v>
      </c>
      <c r="J146" s="83" t="s">
        <v>57</v>
      </c>
      <c r="K146" s="83" t="s">
        <v>16</v>
      </c>
      <c r="L146" s="132" t="s">
        <v>189</v>
      </c>
    </row>
    <row r="147" spans="2:12" ht="48" x14ac:dyDescent="0.2">
      <c r="B147" s="97">
        <v>80111614</v>
      </c>
      <c r="C147" s="129" t="s">
        <v>211</v>
      </c>
      <c r="D147" s="130">
        <v>42022</v>
      </c>
      <c r="E147" s="83" t="s">
        <v>203</v>
      </c>
      <c r="F147" s="83" t="s">
        <v>58</v>
      </c>
      <c r="G147" s="83" t="s">
        <v>14</v>
      </c>
      <c r="H147" s="137">
        <v>38400000</v>
      </c>
      <c r="I147" s="137">
        <v>38400000</v>
      </c>
      <c r="J147" s="83" t="s">
        <v>57</v>
      </c>
      <c r="K147" s="83" t="s">
        <v>16</v>
      </c>
      <c r="L147" s="132" t="s">
        <v>189</v>
      </c>
    </row>
    <row r="148" spans="2:12" ht="48" x14ac:dyDescent="0.2">
      <c r="B148" s="97">
        <v>80111614</v>
      </c>
      <c r="C148" s="129" t="s">
        <v>211</v>
      </c>
      <c r="D148" s="130">
        <v>42022</v>
      </c>
      <c r="E148" s="83" t="s">
        <v>203</v>
      </c>
      <c r="F148" s="83" t="s">
        <v>58</v>
      </c>
      <c r="G148" s="83" t="s">
        <v>14</v>
      </c>
      <c r="H148" s="137">
        <v>38400000</v>
      </c>
      <c r="I148" s="137">
        <v>38400000</v>
      </c>
      <c r="J148" s="83" t="s">
        <v>57</v>
      </c>
      <c r="K148" s="83" t="s">
        <v>16</v>
      </c>
      <c r="L148" s="132" t="s">
        <v>189</v>
      </c>
    </row>
    <row r="149" spans="2:12" ht="48" x14ac:dyDescent="0.2">
      <c r="B149" s="97">
        <v>80111614</v>
      </c>
      <c r="C149" s="129" t="s">
        <v>212</v>
      </c>
      <c r="D149" s="130">
        <v>42022</v>
      </c>
      <c r="E149" s="83" t="s">
        <v>203</v>
      </c>
      <c r="F149" s="83" t="s">
        <v>58</v>
      </c>
      <c r="G149" s="83" t="s">
        <v>14</v>
      </c>
      <c r="H149" s="137">
        <v>43200000</v>
      </c>
      <c r="I149" s="137">
        <v>43200000</v>
      </c>
      <c r="J149" s="83" t="s">
        <v>57</v>
      </c>
      <c r="K149" s="83" t="s">
        <v>16</v>
      </c>
      <c r="L149" s="132" t="s">
        <v>189</v>
      </c>
    </row>
    <row r="150" spans="2:12" ht="48" x14ac:dyDescent="0.2">
      <c r="B150" s="97">
        <v>80111614</v>
      </c>
      <c r="C150" s="129" t="s">
        <v>212</v>
      </c>
      <c r="D150" s="130">
        <v>42022</v>
      </c>
      <c r="E150" s="83" t="s">
        <v>203</v>
      </c>
      <c r="F150" s="83" t="s">
        <v>58</v>
      </c>
      <c r="G150" s="83" t="s">
        <v>14</v>
      </c>
      <c r="H150" s="137">
        <v>43200000</v>
      </c>
      <c r="I150" s="137">
        <v>43200000</v>
      </c>
      <c r="J150" s="83" t="s">
        <v>57</v>
      </c>
      <c r="K150" s="83" t="s">
        <v>16</v>
      </c>
      <c r="L150" s="132" t="s">
        <v>189</v>
      </c>
    </row>
    <row r="151" spans="2:12" ht="48" x14ac:dyDescent="0.2">
      <c r="B151" s="97">
        <v>80111614</v>
      </c>
      <c r="C151" s="129" t="s">
        <v>212</v>
      </c>
      <c r="D151" s="130">
        <v>42022</v>
      </c>
      <c r="E151" s="83" t="s">
        <v>203</v>
      </c>
      <c r="F151" s="83" t="s">
        <v>58</v>
      </c>
      <c r="G151" s="83" t="s">
        <v>14</v>
      </c>
      <c r="H151" s="137">
        <v>38400000</v>
      </c>
      <c r="I151" s="137">
        <v>38400000</v>
      </c>
      <c r="J151" s="83" t="s">
        <v>57</v>
      </c>
      <c r="K151" s="83" t="s">
        <v>16</v>
      </c>
      <c r="L151" s="132" t="s">
        <v>189</v>
      </c>
    </row>
    <row r="152" spans="2:12" ht="48" x14ac:dyDescent="0.2">
      <c r="B152" s="97">
        <v>80111614</v>
      </c>
      <c r="C152" s="129" t="s">
        <v>212</v>
      </c>
      <c r="D152" s="130">
        <v>42022</v>
      </c>
      <c r="E152" s="83" t="s">
        <v>203</v>
      </c>
      <c r="F152" s="83" t="s">
        <v>58</v>
      </c>
      <c r="G152" s="83" t="s">
        <v>14</v>
      </c>
      <c r="H152" s="137">
        <v>38400000</v>
      </c>
      <c r="I152" s="137">
        <v>38400000</v>
      </c>
      <c r="J152" s="83" t="s">
        <v>57</v>
      </c>
      <c r="K152" s="83" t="s">
        <v>16</v>
      </c>
      <c r="L152" s="132" t="s">
        <v>189</v>
      </c>
    </row>
    <row r="153" spans="2:12" ht="48" x14ac:dyDescent="0.2">
      <c r="B153" s="97">
        <v>80111614</v>
      </c>
      <c r="C153" s="129" t="s">
        <v>212</v>
      </c>
      <c r="D153" s="130">
        <v>42022</v>
      </c>
      <c r="E153" s="83" t="s">
        <v>203</v>
      </c>
      <c r="F153" s="83" t="s">
        <v>58</v>
      </c>
      <c r="G153" s="83" t="s">
        <v>14</v>
      </c>
      <c r="H153" s="137">
        <v>38400000</v>
      </c>
      <c r="I153" s="137">
        <v>38400000</v>
      </c>
      <c r="J153" s="83" t="s">
        <v>57</v>
      </c>
      <c r="K153" s="83" t="s">
        <v>16</v>
      </c>
      <c r="L153" s="132" t="s">
        <v>189</v>
      </c>
    </row>
    <row r="154" spans="2:12" ht="48" x14ac:dyDescent="0.2">
      <c r="B154" s="97">
        <v>80111614</v>
      </c>
      <c r="C154" s="129" t="s">
        <v>212</v>
      </c>
      <c r="D154" s="130">
        <v>42022</v>
      </c>
      <c r="E154" s="83" t="s">
        <v>203</v>
      </c>
      <c r="F154" s="83" t="s">
        <v>58</v>
      </c>
      <c r="G154" s="83" t="s">
        <v>14</v>
      </c>
      <c r="H154" s="137">
        <v>38400000</v>
      </c>
      <c r="I154" s="137">
        <v>38400000</v>
      </c>
      <c r="J154" s="83" t="s">
        <v>57</v>
      </c>
      <c r="K154" s="83" t="s">
        <v>16</v>
      </c>
      <c r="L154" s="132" t="s">
        <v>189</v>
      </c>
    </row>
    <row r="155" spans="2:12" ht="48" x14ac:dyDescent="0.2">
      <c r="B155" s="97">
        <v>80111614</v>
      </c>
      <c r="C155" s="129" t="s">
        <v>212</v>
      </c>
      <c r="D155" s="130">
        <v>42022</v>
      </c>
      <c r="E155" s="83" t="s">
        <v>203</v>
      </c>
      <c r="F155" s="83" t="s">
        <v>58</v>
      </c>
      <c r="G155" s="83" t="s">
        <v>14</v>
      </c>
      <c r="H155" s="137">
        <v>38400000</v>
      </c>
      <c r="I155" s="137">
        <v>38400000</v>
      </c>
      <c r="J155" s="83" t="s">
        <v>57</v>
      </c>
      <c r="K155" s="83" t="s">
        <v>16</v>
      </c>
      <c r="L155" s="132" t="s">
        <v>189</v>
      </c>
    </row>
    <row r="156" spans="2:12" ht="48" x14ac:dyDescent="0.2">
      <c r="B156" s="97">
        <v>80111614</v>
      </c>
      <c r="C156" s="129" t="s">
        <v>212</v>
      </c>
      <c r="D156" s="130">
        <v>42022</v>
      </c>
      <c r="E156" s="83" t="s">
        <v>203</v>
      </c>
      <c r="F156" s="83" t="s">
        <v>58</v>
      </c>
      <c r="G156" s="83" t="s">
        <v>14</v>
      </c>
      <c r="H156" s="137">
        <v>38400000</v>
      </c>
      <c r="I156" s="137">
        <v>38400000</v>
      </c>
      <c r="J156" s="83" t="s">
        <v>57</v>
      </c>
      <c r="K156" s="83" t="s">
        <v>16</v>
      </c>
      <c r="L156" s="132" t="s">
        <v>189</v>
      </c>
    </row>
    <row r="157" spans="2:12" ht="48" x14ac:dyDescent="0.2">
      <c r="B157" s="97">
        <v>80111614</v>
      </c>
      <c r="C157" s="129" t="s">
        <v>213</v>
      </c>
      <c r="D157" s="130">
        <v>42022</v>
      </c>
      <c r="E157" s="83" t="s">
        <v>203</v>
      </c>
      <c r="F157" s="83" t="s">
        <v>58</v>
      </c>
      <c r="G157" s="83" t="s">
        <v>14</v>
      </c>
      <c r="H157" s="137">
        <v>43200000</v>
      </c>
      <c r="I157" s="137">
        <v>43200000</v>
      </c>
      <c r="J157" s="83" t="s">
        <v>57</v>
      </c>
      <c r="K157" s="83" t="s">
        <v>16</v>
      </c>
      <c r="L157" s="132" t="s">
        <v>189</v>
      </c>
    </row>
    <row r="158" spans="2:12" ht="48" x14ac:dyDescent="0.2">
      <c r="B158" s="97">
        <v>80111614</v>
      </c>
      <c r="C158" s="129" t="s">
        <v>1209</v>
      </c>
      <c r="D158" s="130">
        <v>42022</v>
      </c>
      <c r="E158" s="83" t="s">
        <v>203</v>
      </c>
      <c r="F158" s="83" t="s">
        <v>58</v>
      </c>
      <c r="G158" s="83" t="s">
        <v>14</v>
      </c>
      <c r="H158" s="137">
        <v>43200000</v>
      </c>
      <c r="I158" s="137">
        <v>43200000</v>
      </c>
      <c r="J158" s="83" t="s">
        <v>57</v>
      </c>
      <c r="K158" s="83" t="s">
        <v>16</v>
      </c>
      <c r="L158" s="132" t="s">
        <v>189</v>
      </c>
    </row>
    <row r="159" spans="2:12" ht="48" x14ac:dyDescent="0.2">
      <c r="B159" s="83">
        <v>78102206</v>
      </c>
      <c r="C159" s="129" t="s">
        <v>214</v>
      </c>
      <c r="D159" s="130">
        <v>42022</v>
      </c>
      <c r="E159" s="83" t="s">
        <v>203</v>
      </c>
      <c r="F159" s="83" t="s">
        <v>58</v>
      </c>
      <c r="G159" s="83" t="s">
        <v>14</v>
      </c>
      <c r="H159" s="137">
        <v>18000000</v>
      </c>
      <c r="I159" s="137">
        <v>18000000</v>
      </c>
      <c r="J159" s="83" t="s">
        <v>57</v>
      </c>
      <c r="K159" s="83" t="s">
        <v>16</v>
      </c>
      <c r="L159" s="132" t="s">
        <v>189</v>
      </c>
    </row>
    <row r="160" spans="2:12" ht="48" x14ac:dyDescent="0.2">
      <c r="B160" s="83">
        <v>80161501</v>
      </c>
      <c r="C160" s="129" t="s">
        <v>215</v>
      </c>
      <c r="D160" s="130">
        <v>42022</v>
      </c>
      <c r="E160" s="83" t="s">
        <v>203</v>
      </c>
      <c r="F160" s="83" t="s">
        <v>58</v>
      </c>
      <c r="G160" s="83" t="s">
        <v>14</v>
      </c>
      <c r="H160" s="137">
        <v>18000000</v>
      </c>
      <c r="I160" s="137">
        <v>18000000</v>
      </c>
      <c r="J160" s="83" t="s">
        <v>57</v>
      </c>
      <c r="K160" s="83" t="s">
        <v>16</v>
      </c>
      <c r="L160" s="132" t="s">
        <v>189</v>
      </c>
    </row>
    <row r="161" spans="2:12" ht="48" x14ac:dyDescent="0.2">
      <c r="B161" s="83">
        <v>80161501</v>
      </c>
      <c r="C161" s="129" t="s">
        <v>216</v>
      </c>
      <c r="D161" s="130">
        <v>42022</v>
      </c>
      <c r="E161" s="83" t="s">
        <v>203</v>
      </c>
      <c r="F161" s="83" t="s">
        <v>58</v>
      </c>
      <c r="G161" s="83" t="s">
        <v>14</v>
      </c>
      <c r="H161" s="137">
        <v>21600000</v>
      </c>
      <c r="I161" s="137">
        <v>21600000</v>
      </c>
      <c r="J161" s="83" t="s">
        <v>57</v>
      </c>
      <c r="K161" s="83" t="s">
        <v>16</v>
      </c>
      <c r="L161" s="132" t="s">
        <v>189</v>
      </c>
    </row>
    <row r="162" spans="2:12" ht="48" x14ac:dyDescent="0.2">
      <c r="B162" s="13">
        <v>80111600</v>
      </c>
      <c r="C162" s="14" t="s">
        <v>1210</v>
      </c>
      <c r="D162" s="15">
        <v>42019</v>
      </c>
      <c r="E162" s="11">
        <v>2</v>
      </c>
      <c r="F162" s="11" t="s">
        <v>217</v>
      </c>
      <c r="G162" s="11" t="s">
        <v>218</v>
      </c>
      <c r="H162" s="16">
        <f>E162*6800000</f>
        <v>13600000</v>
      </c>
      <c r="I162" s="16">
        <f t="shared" ref="I162:I225" si="1">+H162</f>
        <v>13600000</v>
      </c>
      <c r="J162" s="11" t="s">
        <v>56</v>
      </c>
      <c r="K162" s="11" t="s">
        <v>56</v>
      </c>
      <c r="L162" s="17" t="s">
        <v>219</v>
      </c>
    </row>
    <row r="163" spans="2:12" ht="48" x14ac:dyDescent="0.2">
      <c r="B163" s="13">
        <v>80111600</v>
      </c>
      <c r="C163" s="14" t="s">
        <v>1211</v>
      </c>
      <c r="D163" s="15">
        <v>42019</v>
      </c>
      <c r="E163" s="11">
        <v>2</v>
      </c>
      <c r="F163" s="11" t="s">
        <v>217</v>
      </c>
      <c r="G163" s="11" t="s">
        <v>218</v>
      </c>
      <c r="H163" s="16">
        <f>E163*5500000</f>
        <v>11000000</v>
      </c>
      <c r="I163" s="16">
        <f t="shared" si="1"/>
        <v>11000000</v>
      </c>
      <c r="J163" s="11" t="s">
        <v>56</v>
      </c>
      <c r="K163" s="11" t="s">
        <v>56</v>
      </c>
      <c r="L163" s="17" t="s">
        <v>219</v>
      </c>
    </row>
    <row r="164" spans="2:12" ht="48" x14ac:dyDescent="0.2">
      <c r="B164" s="13">
        <v>80111600</v>
      </c>
      <c r="C164" s="14" t="s">
        <v>1212</v>
      </c>
      <c r="D164" s="15">
        <v>42019</v>
      </c>
      <c r="E164" s="11">
        <v>2</v>
      </c>
      <c r="F164" s="11" t="s">
        <v>217</v>
      </c>
      <c r="G164" s="11" t="s">
        <v>218</v>
      </c>
      <c r="H164" s="16">
        <f>E164*7700000</f>
        <v>15400000</v>
      </c>
      <c r="I164" s="16">
        <f t="shared" si="1"/>
        <v>15400000</v>
      </c>
      <c r="J164" s="11" t="s">
        <v>56</v>
      </c>
      <c r="K164" s="11" t="s">
        <v>56</v>
      </c>
      <c r="L164" s="17" t="s">
        <v>219</v>
      </c>
    </row>
    <row r="165" spans="2:12" ht="48" x14ac:dyDescent="0.2">
      <c r="B165" s="13">
        <v>80111600</v>
      </c>
      <c r="C165" s="14" t="s">
        <v>1213</v>
      </c>
      <c r="D165" s="15">
        <v>42019</v>
      </c>
      <c r="E165" s="11">
        <v>2</v>
      </c>
      <c r="F165" s="11" t="s">
        <v>217</v>
      </c>
      <c r="G165" s="11" t="s">
        <v>218</v>
      </c>
      <c r="H165" s="16">
        <f>E165*2200000</f>
        <v>4400000</v>
      </c>
      <c r="I165" s="16">
        <f t="shared" si="1"/>
        <v>4400000</v>
      </c>
      <c r="J165" s="11" t="s">
        <v>56</v>
      </c>
      <c r="K165" s="11" t="s">
        <v>56</v>
      </c>
      <c r="L165" s="17" t="s">
        <v>219</v>
      </c>
    </row>
    <row r="166" spans="2:12" ht="48" x14ac:dyDescent="0.2">
      <c r="B166" s="13">
        <v>80111600</v>
      </c>
      <c r="C166" s="14" t="s">
        <v>1214</v>
      </c>
      <c r="D166" s="15">
        <v>42019</v>
      </c>
      <c r="E166" s="11">
        <v>4</v>
      </c>
      <c r="F166" s="11" t="s">
        <v>217</v>
      </c>
      <c r="G166" s="11" t="s">
        <v>218</v>
      </c>
      <c r="H166" s="16">
        <f>E166*1400000</f>
        <v>5600000</v>
      </c>
      <c r="I166" s="16">
        <f t="shared" si="1"/>
        <v>5600000</v>
      </c>
      <c r="J166" s="11" t="s">
        <v>56</v>
      </c>
      <c r="K166" s="11" t="s">
        <v>56</v>
      </c>
      <c r="L166" s="17" t="s">
        <v>219</v>
      </c>
    </row>
    <row r="167" spans="2:12" ht="48" x14ac:dyDescent="0.2">
      <c r="B167" s="13">
        <v>80111600</v>
      </c>
      <c r="C167" s="14" t="s">
        <v>1215</v>
      </c>
      <c r="D167" s="15">
        <v>42215</v>
      </c>
      <c r="E167" s="11">
        <v>2</v>
      </c>
      <c r="F167" s="11" t="s">
        <v>217</v>
      </c>
      <c r="G167" s="11" t="s">
        <v>218</v>
      </c>
      <c r="H167" s="16">
        <f>E167*2600000</f>
        <v>5200000</v>
      </c>
      <c r="I167" s="16">
        <f t="shared" si="1"/>
        <v>5200000</v>
      </c>
      <c r="J167" s="11" t="s">
        <v>56</v>
      </c>
      <c r="K167" s="11" t="s">
        <v>56</v>
      </c>
      <c r="L167" s="17" t="s">
        <v>219</v>
      </c>
    </row>
    <row r="168" spans="2:12" ht="60" x14ac:dyDescent="0.2">
      <c r="B168" s="13">
        <v>80111600</v>
      </c>
      <c r="C168" s="14" t="s">
        <v>1216</v>
      </c>
      <c r="D168" s="15">
        <v>42019</v>
      </c>
      <c r="E168" s="11">
        <v>4</v>
      </c>
      <c r="F168" s="11" t="s">
        <v>217</v>
      </c>
      <c r="G168" s="11" t="s">
        <v>218</v>
      </c>
      <c r="H168" s="16">
        <f>E168*4000000</f>
        <v>16000000</v>
      </c>
      <c r="I168" s="16">
        <f t="shared" si="1"/>
        <v>16000000</v>
      </c>
      <c r="J168" s="11" t="s">
        <v>56</v>
      </c>
      <c r="K168" s="11" t="s">
        <v>56</v>
      </c>
      <c r="L168" s="17" t="s">
        <v>219</v>
      </c>
    </row>
    <row r="169" spans="2:12" ht="48" x14ac:dyDescent="0.2">
      <c r="B169" s="13">
        <v>80111600</v>
      </c>
      <c r="C169" s="14" t="s">
        <v>1217</v>
      </c>
      <c r="D169" s="15">
        <v>42019</v>
      </c>
      <c r="E169" s="11">
        <v>2</v>
      </c>
      <c r="F169" s="11" t="s">
        <v>217</v>
      </c>
      <c r="G169" s="11" t="s">
        <v>218</v>
      </c>
      <c r="H169" s="16">
        <f>2800000*3*E169</f>
        <v>16800000</v>
      </c>
      <c r="I169" s="16">
        <f t="shared" si="1"/>
        <v>16800000</v>
      </c>
      <c r="J169" s="11" t="s">
        <v>56</v>
      </c>
      <c r="K169" s="11" t="s">
        <v>56</v>
      </c>
      <c r="L169" s="17" t="s">
        <v>219</v>
      </c>
    </row>
    <row r="170" spans="2:12" ht="72" x14ac:dyDescent="0.2">
      <c r="B170" s="13">
        <v>80111600</v>
      </c>
      <c r="C170" s="14" t="s">
        <v>1218</v>
      </c>
      <c r="D170" s="15">
        <v>42019</v>
      </c>
      <c r="E170" s="11">
        <v>2</v>
      </c>
      <c r="F170" s="11" t="s">
        <v>217</v>
      </c>
      <c r="G170" s="11" t="s">
        <v>218</v>
      </c>
      <c r="H170" s="16">
        <f>2800000*2*E170</f>
        <v>11200000</v>
      </c>
      <c r="I170" s="16">
        <f t="shared" si="1"/>
        <v>11200000</v>
      </c>
      <c r="J170" s="11" t="s">
        <v>56</v>
      </c>
      <c r="K170" s="11" t="s">
        <v>56</v>
      </c>
      <c r="L170" s="17" t="s">
        <v>219</v>
      </c>
    </row>
    <row r="171" spans="2:12" ht="72" x14ac:dyDescent="0.2">
      <c r="B171" s="13">
        <v>80111600</v>
      </c>
      <c r="C171" s="14" t="s">
        <v>1219</v>
      </c>
      <c r="D171" s="15">
        <v>42019</v>
      </c>
      <c r="E171" s="11">
        <v>2</v>
      </c>
      <c r="F171" s="11" t="s">
        <v>217</v>
      </c>
      <c r="G171" s="11" t="s">
        <v>218</v>
      </c>
      <c r="H171" s="16">
        <f>3200000*E171</f>
        <v>6400000</v>
      </c>
      <c r="I171" s="16">
        <f t="shared" si="1"/>
        <v>6400000</v>
      </c>
      <c r="J171" s="11" t="s">
        <v>56</v>
      </c>
      <c r="K171" s="11" t="s">
        <v>56</v>
      </c>
      <c r="L171" s="17" t="s">
        <v>219</v>
      </c>
    </row>
    <row r="172" spans="2:12" ht="72" x14ac:dyDescent="0.2">
      <c r="B172" s="13">
        <v>80111600</v>
      </c>
      <c r="C172" s="14" t="s">
        <v>1220</v>
      </c>
      <c r="D172" s="15">
        <v>42019</v>
      </c>
      <c r="E172" s="11">
        <v>2</v>
      </c>
      <c r="F172" s="11" t="s">
        <v>217</v>
      </c>
      <c r="G172" s="11" t="s">
        <v>218</v>
      </c>
      <c r="H172" s="16">
        <f>4500000*2*E172</f>
        <v>18000000</v>
      </c>
      <c r="I172" s="16">
        <f t="shared" si="1"/>
        <v>18000000</v>
      </c>
      <c r="J172" s="11" t="s">
        <v>56</v>
      </c>
      <c r="K172" s="11" t="s">
        <v>56</v>
      </c>
      <c r="L172" s="17" t="s">
        <v>219</v>
      </c>
    </row>
    <row r="173" spans="2:12" ht="72" x14ac:dyDescent="0.2">
      <c r="B173" s="13">
        <v>80111600</v>
      </c>
      <c r="C173" s="14" t="s">
        <v>1221</v>
      </c>
      <c r="D173" s="15">
        <v>42019</v>
      </c>
      <c r="E173" s="11">
        <v>2</v>
      </c>
      <c r="F173" s="11" t="s">
        <v>217</v>
      </c>
      <c r="G173" s="11" t="s">
        <v>218</v>
      </c>
      <c r="H173" s="16">
        <f>1200000*E173</f>
        <v>2400000</v>
      </c>
      <c r="I173" s="16">
        <f t="shared" si="1"/>
        <v>2400000</v>
      </c>
      <c r="J173" s="11" t="s">
        <v>56</v>
      </c>
      <c r="K173" s="11" t="s">
        <v>56</v>
      </c>
      <c r="L173" s="17" t="s">
        <v>219</v>
      </c>
    </row>
    <row r="174" spans="2:12" ht="60" x14ac:dyDescent="0.2">
      <c r="B174" s="13">
        <v>80111600</v>
      </c>
      <c r="C174" s="14" t="s">
        <v>1222</v>
      </c>
      <c r="D174" s="15">
        <v>42019</v>
      </c>
      <c r="E174" s="11">
        <v>2</v>
      </c>
      <c r="F174" s="11" t="s">
        <v>217</v>
      </c>
      <c r="G174" s="11" t="s">
        <v>218</v>
      </c>
      <c r="H174" s="16">
        <f>14800000*E174</f>
        <v>29600000</v>
      </c>
      <c r="I174" s="16">
        <f t="shared" si="1"/>
        <v>29600000</v>
      </c>
      <c r="J174" s="11" t="s">
        <v>56</v>
      </c>
      <c r="K174" s="11" t="s">
        <v>56</v>
      </c>
      <c r="L174" s="17" t="s">
        <v>219</v>
      </c>
    </row>
    <row r="175" spans="2:12" ht="60" x14ac:dyDescent="0.2">
      <c r="B175" s="13">
        <v>80111600</v>
      </c>
      <c r="C175" s="14" t="s">
        <v>1223</v>
      </c>
      <c r="D175" s="15">
        <v>42019</v>
      </c>
      <c r="E175" s="11">
        <v>2</v>
      </c>
      <c r="F175" s="11" t="s">
        <v>217</v>
      </c>
      <c r="G175" s="11" t="s">
        <v>218</v>
      </c>
      <c r="H175" s="16">
        <f>3000000*E175</f>
        <v>6000000</v>
      </c>
      <c r="I175" s="16">
        <f t="shared" si="1"/>
        <v>6000000</v>
      </c>
      <c r="J175" s="11" t="s">
        <v>56</v>
      </c>
      <c r="K175" s="11" t="s">
        <v>56</v>
      </c>
      <c r="L175" s="17" t="s">
        <v>219</v>
      </c>
    </row>
    <row r="176" spans="2:12" ht="72" x14ac:dyDescent="0.2">
      <c r="B176" s="13">
        <v>80111600</v>
      </c>
      <c r="C176" s="14" t="s">
        <v>1224</v>
      </c>
      <c r="D176" s="15">
        <v>42019</v>
      </c>
      <c r="E176" s="11">
        <v>12</v>
      </c>
      <c r="F176" s="11" t="s">
        <v>217</v>
      </c>
      <c r="G176" s="11" t="s">
        <v>218</v>
      </c>
      <c r="H176" s="16">
        <f>4500000*E176</f>
        <v>54000000</v>
      </c>
      <c r="I176" s="16">
        <f t="shared" si="1"/>
        <v>54000000</v>
      </c>
      <c r="J176" s="11" t="s">
        <v>56</v>
      </c>
      <c r="K176" s="11" t="s">
        <v>56</v>
      </c>
      <c r="L176" s="17" t="s">
        <v>219</v>
      </c>
    </row>
    <row r="177" spans="2:12" ht="60" x14ac:dyDescent="0.2">
      <c r="B177" s="13">
        <v>80111600</v>
      </c>
      <c r="C177" s="14" t="s">
        <v>1225</v>
      </c>
      <c r="D177" s="15">
        <v>42019</v>
      </c>
      <c r="E177" s="11">
        <v>2</v>
      </c>
      <c r="F177" s="11" t="s">
        <v>217</v>
      </c>
      <c r="G177" s="11" t="s">
        <v>218</v>
      </c>
      <c r="H177" s="16">
        <f>3000000*E177</f>
        <v>6000000</v>
      </c>
      <c r="I177" s="16">
        <f t="shared" si="1"/>
        <v>6000000</v>
      </c>
      <c r="J177" s="11" t="s">
        <v>56</v>
      </c>
      <c r="K177" s="11" t="s">
        <v>56</v>
      </c>
      <c r="L177" s="17" t="s">
        <v>219</v>
      </c>
    </row>
    <row r="178" spans="2:12" ht="60" x14ac:dyDescent="0.2">
      <c r="B178" s="13">
        <v>80111600</v>
      </c>
      <c r="C178" s="14" t="s">
        <v>1226</v>
      </c>
      <c r="D178" s="15">
        <v>42019</v>
      </c>
      <c r="E178" s="11">
        <v>2</v>
      </c>
      <c r="F178" s="11" t="s">
        <v>217</v>
      </c>
      <c r="G178" s="11" t="s">
        <v>218</v>
      </c>
      <c r="H178" s="16">
        <f>3000000*E178</f>
        <v>6000000</v>
      </c>
      <c r="I178" s="16">
        <f t="shared" si="1"/>
        <v>6000000</v>
      </c>
      <c r="J178" s="11" t="s">
        <v>56</v>
      </c>
      <c r="K178" s="11" t="s">
        <v>56</v>
      </c>
      <c r="L178" s="17" t="s">
        <v>219</v>
      </c>
    </row>
    <row r="179" spans="2:12" ht="60" x14ac:dyDescent="0.2">
      <c r="B179" s="13">
        <v>80111600</v>
      </c>
      <c r="C179" s="14" t="s">
        <v>1227</v>
      </c>
      <c r="D179" s="15">
        <v>42019</v>
      </c>
      <c r="E179" s="11">
        <v>2</v>
      </c>
      <c r="F179" s="11" t="s">
        <v>217</v>
      </c>
      <c r="G179" s="11" t="s">
        <v>218</v>
      </c>
      <c r="H179" s="16">
        <f>4000000*E179</f>
        <v>8000000</v>
      </c>
      <c r="I179" s="16">
        <f t="shared" si="1"/>
        <v>8000000</v>
      </c>
      <c r="J179" s="11" t="s">
        <v>56</v>
      </c>
      <c r="K179" s="11" t="s">
        <v>56</v>
      </c>
      <c r="L179" s="17" t="s">
        <v>219</v>
      </c>
    </row>
    <row r="180" spans="2:12" ht="60" x14ac:dyDescent="0.2">
      <c r="B180" s="13">
        <v>80111600</v>
      </c>
      <c r="C180" s="14" t="s">
        <v>1228</v>
      </c>
      <c r="D180" s="15">
        <v>42019</v>
      </c>
      <c r="E180" s="11">
        <v>2</v>
      </c>
      <c r="F180" s="11" t="s">
        <v>217</v>
      </c>
      <c r="G180" s="11" t="s">
        <v>218</v>
      </c>
      <c r="H180" s="16">
        <f>4500000*E180</f>
        <v>9000000</v>
      </c>
      <c r="I180" s="16">
        <f t="shared" si="1"/>
        <v>9000000</v>
      </c>
      <c r="J180" s="11" t="s">
        <v>56</v>
      </c>
      <c r="K180" s="11" t="s">
        <v>56</v>
      </c>
      <c r="L180" s="17" t="s">
        <v>219</v>
      </c>
    </row>
    <row r="181" spans="2:12" ht="60" x14ac:dyDescent="0.2">
      <c r="B181" s="13">
        <v>80111600</v>
      </c>
      <c r="C181" s="14" t="s">
        <v>1229</v>
      </c>
      <c r="D181" s="15">
        <v>42019</v>
      </c>
      <c r="E181" s="11">
        <v>2</v>
      </c>
      <c r="F181" s="11" t="s">
        <v>217</v>
      </c>
      <c r="G181" s="11" t="s">
        <v>218</v>
      </c>
      <c r="H181" s="16">
        <f>2000000*E181</f>
        <v>4000000</v>
      </c>
      <c r="I181" s="16">
        <f t="shared" si="1"/>
        <v>4000000</v>
      </c>
      <c r="J181" s="11" t="s">
        <v>56</v>
      </c>
      <c r="K181" s="11" t="s">
        <v>56</v>
      </c>
      <c r="L181" s="17" t="s">
        <v>219</v>
      </c>
    </row>
    <row r="182" spans="2:12" ht="60" x14ac:dyDescent="0.2">
      <c r="B182" s="13">
        <v>80111600</v>
      </c>
      <c r="C182" s="14" t="s">
        <v>1230</v>
      </c>
      <c r="D182" s="15">
        <v>42019</v>
      </c>
      <c r="E182" s="11">
        <v>2</v>
      </c>
      <c r="F182" s="11" t="s">
        <v>217</v>
      </c>
      <c r="G182" s="11" t="s">
        <v>218</v>
      </c>
      <c r="H182" s="16">
        <f>3600000*E182</f>
        <v>7200000</v>
      </c>
      <c r="I182" s="16">
        <f t="shared" si="1"/>
        <v>7200000</v>
      </c>
      <c r="J182" s="11" t="s">
        <v>56</v>
      </c>
      <c r="K182" s="11" t="s">
        <v>56</v>
      </c>
      <c r="L182" s="17" t="s">
        <v>219</v>
      </c>
    </row>
    <row r="183" spans="2:12" ht="60" x14ac:dyDescent="0.2">
      <c r="B183" s="13">
        <v>80111600</v>
      </c>
      <c r="C183" s="14" t="s">
        <v>1231</v>
      </c>
      <c r="D183" s="15">
        <v>42019</v>
      </c>
      <c r="E183" s="11">
        <v>2</v>
      </c>
      <c r="F183" s="11" t="s">
        <v>217</v>
      </c>
      <c r="G183" s="11" t="s">
        <v>218</v>
      </c>
      <c r="H183" s="16">
        <f>3000000*E183</f>
        <v>6000000</v>
      </c>
      <c r="I183" s="16">
        <f t="shared" si="1"/>
        <v>6000000</v>
      </c>
      <c r="J183" s="11" t="s">
        <v>56</v>
      </c>
      <c r="K183" s="11" t="s">
        <v>56</v>
      </c>
      <c r="L183" s="17" t="s">
        <v>219</v>
      </c>
    </row>
    <row r="184" spans="2:12" ht="60" x14ac:dyDescent="0.2">
      <c r="B184" s="13">
        <v>80111600</v>
      </c>
      <c r="C184" s="14" t="s">
        <v>1232</v>
      </c>
      <c r="D184" s="15">
        <v>42019</v>
      </c>
      <c r="E184" s="11">
        <v>2</v>
      </c>
      <c r="F184" s="11" t="s">
        <v>217</v>
      </c>
      <c r="G184" s="11" t="s">
        <v>218</v>
      </c>
      <c r="H184" s="16">
        <f>3000000*E184</f>
        <v>6000000</v>
      </c>
      <c r="I184" s="16">
        <f t="shared" si="1"/>
        <v>6000000</v>
      </c>
      <c r="J184" s="11" t="s">
        <v>56</v>
      </c>
      <c r="K184" s="11" t="s">
        <v>56</v>
      </c>
      <c r="L184" s="17" t="s">
        <v>219</v>
      </c>
    </row>
    <row r="185" spans="2:12" ht="60" x14ac:dyDescent="0.2">
      <c r="B185" s="13">
        <v>80111600</v>
      </c>
      <c r="C185" s="14" t="s">
        <v>1233</v>
      </c>
      <c r="D185" s="15">
        <v>42019</v>
      </c>
      <c r="E185" s="11">
        <v>2</v>
      </c>
      <c r="F185" s="11" t="s">
        <v>217</v>
      </c>
      <c r="G185" s="11" t="s">
        <v>218</v>
      </c>
      <c r="H185" s="16">
        <f>1400000*E185</f>
        <v>2800000</v>
      </c>
      <c r="I185" s="16">
        <f t="shared" si="1"/>
        <v>2800000</v>
      </c>
      <c r="J185" s="11" t="s">
        <v>56</v>
      </c>
      <c r="K185" s="11" t="s">
        <v>56</v>
      </c>
      <c r="L185" s="17" t="s">
        <v>219</v>
      </c>
    </row>
    <row r="186" spans="2:12" ht="60" x14ac:dyDescent="0.2">
      <c r="B186" s="13">
        <v>80111600</v>
      </c>
      <c r="C186" s="14" t="s">
        <v>1234</v>
      </c>
      <c r="D186" s="15">
        <v>42019</v>
      </c>
      <c r="E186" s="11">
        <v>2</v>
      </c>
      <c r="F186" s="11" t="s">
        <v>217</v>
      </c>
      <c r="G186" s="11" t="s">
        <v>218</v>
      </c>
      <c r="H186" s="16">
        <f>2500000*E186</f>
        <v>5000000</v>
      </c>
      <c r="I186" s="16">
        <f t="shared" si="1"/>
        <v>5000000</v>
      </c>
      <c r="J186" s="11" t="s">
        <v>56</v>
      </c>
      <c r="K186" s="11" t="s">
        <v>56</v>
      </c>
      <c r="L186" s="17" t="s">
        <v>219</v>
      </c>
    </row>
    <row r="187" spans="2:12" ht="60" x14ac:dyDescent="0.2">
      <c r="B187" s="13">
        <v>80111600</v>
      </c>
      <c r="C187" s="14" t="s">
        <v>1235</v>
      </c>
      <c r="D187" s="15">
        <v>42019</v>
      </c>
      <c r="E187" s="11">
        <v>2</v>
      </c>
      <c r="F187" s="11" t="s">
        <v>217</v>
      </c>
      <c r="G187" s="11" t="s">
        <v>218</v>
      </c>
      <c r="H187" s="16">
        <f>3000000*E187</f>
        <v>6000000</v>
      </c>
      <c r="I187" s="16">
        <f t="shared" si="1"/>
        <v>6000000</v>
      </c>
      <c r="J187" s="11" t="s">
        <v>56</v>
      </c>
      <c r="K187" s="11" t="s">
        <v>56</v>
      </c>
      <c r="L187" s="17" t="s">
        <v>219</v>
      </c>
    </row>
    <row r="188" spans="2:12" ht="60" x14ac:dyDescent="0.2">
      <c r="B188" s="13">
        <v>80111600</v>
      </c>
      <c r="C188" s="14" t="s">
        <v>1236</v>
      </c>
      <c r="D188" s="15">
        <v>42019</v>
      </c>
      <c r="E188" s="11">
        <v>2</v>
      </c>
      <c r="F188" s="11" t="s">
        <v>217</v>
      </c>
      <c r="G188" s="11" t="s">
        <v>218</v>
      </c>
      <c r="H188" s="16">
        <f>3200000*E188</f>
        <v>6400000</v>
      </c>
      <c r="I188" s="16">
        <f t="shared" si="1"/>
        <v>6400000</v>
      </c>
      <c r="J188" s="11" t="s">
        <v>56</v>
      </c>
      <c r="K188" s="11" t="s">
        <v>56</v>
      </c>
      <c r="L188" s="17" t="s">
        <v>219</v>
      </c>
    </row>
    <row r="189" spans="2:12" ht="60" x14ac:dyDescent="0.2">
      <c r="B189" s="13">
        <v>80111600</v>
      </c>
      <c r="C189" s="14" t="s">
        <v>1237</v>
      </c>
      <c r="D189" s="15">
        <v>42019</v>
      </c>
      <c r="E189" s="11">
        <v>2</v>
      </c>
      <c r="F189" s="11" t="s">
        <v>217</v>
      </c>
      <c r="G189" s="11" t="s">
        <v>218</v>
      </c>
      <c r="H189" s="16">
        <f>4000000*E189</f>
        <v>8000000</v>
      </c>
      <c r="I189" s="16">
        <f t="shared" si="1"/>
        <v>8000000</v>
      </c>
      <c r="J189" s="11" t="s">
        <v>56</v>
      </c>
      <c r="K189" s="11" t="s">
        <v>56</v>
      </c>
      <c r="L189" s="17" t="s">
        <v>219</v>
      </c>
    </row>
    <row r="190" spans="2:12" ht="60" x14ac:dyDescent="0.2">
      <c r="B190" s="13">
        <v>80111600</v>
      </c>
      <c r="C190" s="14" t="s">
        <v>1238</v>
      </c>
      <c r="D190" s="15">
        <v>42019</v>
      </c>
      <c r="E190" s="11">
        <v>2</v>
      </c>
      <c r="F190" s="11" t="s">
        <v>217</v>
      </c>
      <c r="G190" s="11" t="s">
        <v>218</v>
      </c>
      <c r="H190" s="16">
        <f>3600000*E190</f>
        <v>7200000</v>
      </c>
      <c r="I190" s="16">
        <f t="shared" si="1"/>
        <v>7200000</v>
      </c>
      <c r="J190" s="11" t="s">
        <v>56</v>
      </c>
      <c r="K190" s="11" t="s">
        <v>56</v>
      </c>
      <c r="L190" s="17" t="s">
        <v>219</v>
      </c>
    </row>
    <row r="191" spans="2:12" ht="48" x14ac:dyDescent="0.2">
      <c r="B191" s="13">
        <v>80111600</v>
      </c>
      <c r="C191" s="18" t="s">
        <v>1239</v>
      </c>
      <c r="D191" s="15">
        <v>42019</v>
      </c>
      <c r="E191" s="11">
        <v>4</v>
      </c>
      <c r="F191" s="11" t="s">
        <v>217</v>
      </c>
      <c r="G191" s="11" t="s">
        <v>218</v>
      </c>
      <c r="H191" s="16">
        <f>9000000*E191</f>
        <v>36000000</v>
      </c>
      <c r="I191" s="16">
        <f t="shared" si="1"/>
        <v>36000000</v>
      </c>
      <c r="J191" s="11" t="s">
        <v>56</v>
      </c>
      <c r="K191" s="11" t="s">
        <v>56</v>
      </c>
      <c r="L191" s="17" t="s">
        <v>219</v>
      </c>
    </row>
    <row r="192" spans="2:12" ht="48" x14ac:dyDescent="0.2">
      <c r="B192" s="13">
        <v>80111600</v>
      </c>
      <c r="C192" s="14" t="s">
        <v>1240</v>
      </c>
      <c r="D192" s="15">
        <v>42019</v>
      </c>
      <c r="E192" s="11">
        <v>4</v>
      </c>
      <c r="F192" s="11" t="s">
        <v>217</v>
      </c>
      <c r="G192" s="11" t="s">
        <v>218</v>
      </c>
      <c r="H192" s="16">
        <f>6000000*E192</f>
        <v>24000000</v>
      </c>
      <c r="I192" s="16">
        <f t="shared" si="1"/>
        <v>24000000</v>
      </c>
      <c r="J192" s="11" t="s">
        <v>56</v>
      </c>
      <c r="K192" s="11" t="s">
        <v>56</v>
      </c>
      <c r="L192" s="17" t="s">
        <v>219</v>
      </c>
    </row>
    <row r="193" spans="2:12" ht="48" x14ac:dyDescent="0.2">
      <c r="B193" s="13">
        <v>80111600</v>
      </c>
      <c r="C193" s="14" t="s">
        <v>1241</v>
      </c>
      <c r="D193" s="15">
        <v>42019</v>
      </c>
      <c r="E193" s="11">
        <v>4</v>
      </c>
      <c r="F193" s="11" t="s">
        <v>217</v>
      </c>
      <c r="G193" s="11" t="s">
        <v>218</v>
      </c>
      <c r="H193" s="16">
        <f>6000000*E193</f>
        <v>24000000</v>
      </c>
      <c r="I193" s="16">
        <f t="shared" si="1"/>
        <v>24000000</v>
      </c>
      <c r="J193" s="11" t="s">
        <v>56</v>
      </c>
      <c r="K193" s="11" t="s">
        <v>56</v>
      </c>
      <c r="L193" s="17" t="s">
        <v>219</v>
      </c>
    </row>
    <row r="194" spans="2:12" ht="48" x14ac:dyDescent="0.2">
      <c r="B194" s="13">
        <v>80111600</v>
      </c>
      <c r="C194" s="14" t="s">
        <v>1242</v>
      </c>
      <c r="D194" s="15">
        <v>42019</v>
      </c>
      <c r="E194" s="11">
        <v>4</v>
      </c>
      <c r="F194" s="11" t="s">
        <v>217</v>
      </c>
      <c r="G194" s="11" t="s">
        <v>218</v>
      </c>
      <c r="H194" s="16">
        <f>1700000*E194*3</f>
        <v>20400000</v>
      </c>
      <c r="I194" s="16">
        <f t="shared" si="1"/>
        <v>20400000</v>
      </c>
      <c r="J194" s="11" t="s">
        <v>56</v>
      </c>
      <c r="K194" s="11" t="s">
        <v>56</v>
      </c>
      <c r="L194" s="17" t="s">
        <v>219</v>
      </c>
    </row>
    <row r="195" spans="2:12" ht="48" x14ac:dyDescent="0.2">
      <c r="B195" s="13">
        <v>80111600</v>
      </c>
      <c r="C195" s="14" t="s">
        <v>1243</v>
      </c>
      <c r="D195" s="15">
        <v>42019</v>
      </c>
      <c r="E195" s="11">
        <v>4</v>
      </c>
      <c r="F195" s="11" t="s">
        <v>217</v>
      </c>
      <c r="G195" s="11" t="s">
        <v>218</v>
      </c>
      <c r="H195" s="16">
        <f>1200000*E195*2</f>
        <v>9600000</v>
      </c>
      <c r="I195" s="16">
        <f t="shared" si="1"/>
        <v>9600000</v>
      </c>
      <c r="J195" s="11" t="s">
        <v>56</v>
      </c>
      <c r="K195" s="11" t="s">
        <v>56</v>
      </c>
      <c r="L195" s="17" t="s">
        <v>219</v>
      </c>
    </row>
    <row r="196" spans="2:12" ht="60" x14ac:dyDescent="0.2">
      <c r="B196" s="13">
        <v>80111600</v>
      </c>
      <c r="C196" s="14" t="s">
        <v>1244</v>
      </c>
      <c r="D196" s="15">
        <v>42019</v>
      </c>
      <c r="E196" s="11">
        <v>4</v>
      </c>
      <c r="F196" s="11" t="s">
        <v>217</v>
      </c>
      <c r="G196" s="11" t="s">
        <v>218</v>
      </c>
      <c r="H196" s="16">
        <f>1200000*E196*40</f>
        <v>192000000</v>
      </c>
      <c r="I196" s="16">
        <f t="shared" si="1"/>
        <v>192000000</v>
      </c>
      <c r="J196" s="11" t="s">
        <v>56</v>
      </c>
      <c r="K196" s="11" t="s">
        <v>56</v>
      </c>
      <c r="L196" s="17" t="s">
        <v>219</v>
      </c>
    </row>
    <row r="197" spans="2:12" ht="48" x14ac:dyDescent="0.2">
      <c r="B197" s="13">
        <v>80111600</v>
      </c>
      <c r="C197" s="14" t="s">
        <v>1245</v>
      </c>
      <c r="D197" s="15">
        <v>42019</v>
      </c>
      <c r="E197" s="11">
        <v>4</v>
      </c>
      <c r="F197" s="11" t="s">
        <v>217</v>
      </c>
      <c r="G197" s="11" t="s">
        <v>218</v>
      </c>
      <c r="H197" s="16">
        <f>1400000*E197*10</f>
        <v>56000000</v>
      </c>
      <c r="I197" s="16">
        <f t="shared" si="1"/>
        <v>56000000</v>
      </c>
      <c r="J197" s="11" t="s">
        <v>56</v>
      </c>
      <c r="K197" s="11" t="s">
        <v>56</v>
      </c>
      <c r="L197" s="17" t="s">
        <v>219</v>
      </c>
    </row>
    <row r="198" spans="2:12" ht="60" x14ac:dyDescent="0.2">
      <c r="B198" s="13">
        <v>80111600</v>
      </c>
      <c r="C198" s="14" t="s">
        <v>1246</v>
      </c>
      <c r="D198" s="15">
        <v>42019</v>
      </c>
      <c r="E198" s="11">
        <v>4</v>
      </c>
      <c r="F198" s="11" t="s">
        <v>217</v>
      </c>
      <c r="G198" s="11" t="s">
        <v>218</v>
      </c>
      <c r="H198" s="16">
        <f>2400000*E198*6</f>
        <v>57600000</v>
      </c>
      <c r="I198" s="16">
        <f t="shared" si="1"/>
        <v>57600000</v>
      </c>
      <c r="J198" s="11" t="s">
        <v>56</v>
      </c>
      <c r="K198" s="11" t="s">
        <v>56</v>
      </c>
      <c r="L198" s="17" t="s">
        <v>219</v>
      </c>
    </row>
    <row r="199" spans="2:12" ht="48" x14ac:dyDescent="0.2">
      <c r="B199" s="13">
        <v>80111600</v>
      </c>
      <c r="C199" s="14" t="s">
        <v>1247</v>
      </c>
      <c r="D199" s="15">
        <v>42019</v>
      </c>
      <c r="E199" s="11">
        <v>4</v>
      </c>
      <c r="F199" s="11" t="s">
        <v>217</v>
      </c>
      <c r="G199" s="11" t="s">
        <v>218</v>
      </c>
      <c r="H199" s="16">
        <f>1300000*E199*9</f>
        <v>46800000</v>
      </c>
      <c r="I199" s="16">
        <f t="shared" si="1"/>
        <v>46800000</v>
      </c>
      <c r="J199" s="11" t="s">
        <v>56</v>
      </c>
      <c r="K199" s="11" t="s">
        <v>56</v>
      </c>
      <c r="L199" s="17" t="s">
        <v>219</v>
      </c>
    </row>
    <row r="200" spans="2:12" ht="48" x14ac:dyDescent="0.2">
      <c r="B200" s="13">
        <v>80111600</v>
      </c>
      <c r="C200" s="14" t="s">
        <v>1248</v>
      </c>
      <c r="D200" s="15">
        <v>42019</v>
      </c>
      <c r="E200" s="11">
        <v>4</v>
      </c>
      <c r="F200" s="11" t="s">
        <v>217</v>
      </c>
      <c r="G200" s="11" t="s">
        <v>218</v>
      </c>
      <c r="H200" s="16">
        <f>1700000*E200*4</f>
        <v>27200000</v>
      </c>
      <c r="I200" s="16">
        <f t="shared" si="1"/>
        <v>27200000</v>
      </c>
      <c r="J200" s="11" t="s">
        <v>56</v>
      </c>
      <c r="K200" s="11" t="s">
        <v>56</v>
      </c>
      <c r="L200" s="17" t="s">
        <v>219</v>
      </c>
    </row>
    <row r="201" spans="2:12" ht="36" x14ac:dyDescent="0.2">
      <c r="B201" s="13">
        <v>80111600</v>
      </c>
      <c r="C201" s="18" t="s">
        <v>220</v>
      </c>
      <c r="D201" s="15">
        <v>42019</v>
      </c>
      <c r="E201" s="11">
        <v>2</v>
      </c>
      <c r="F201" s="11" t="s">
        <v>217</v>
      </c>
      <c r="G201" s="11" t="s">
        <v>218</v>
      </c>
      <c r="H201" s="16">
        <f>3000000*E201*2</f>
        <v>12000000</v>
      </c>
      <c r="I201" s="16">
        <f t="shared" si="1"/>
        <v>12000000</v>
      </c>
      <c r="J201" s="11" t="s">
        <v>56</v>
      </c>
      <c r="K201" s="11" t="s">
        <v>56</v>
      </c>
      <c r="L201" s="17" t="s">
        <v>219</v>
      </c>
    </row>
    <row r="202" spans="2:12" ht="36" x14ac:dyDescent="0.2">
      <c r="B202" s="13">
        <v>80111600</v>
      </c>
      <c r="C202" s="14" t="s">
        <v>221</v>
      </c>
      <c r="D202" s="15">
        <v>42019</v>
      </c>
      <c r="E202" s="11">
        <v>2</v>
      </c>
      <c r="F202" s="11" t="s">
        <v>217</v>
      </c>
      <c r="G202" s="11" t="s">
        <v>218</v>
      </c>
      <c r="H202" s="16">
        <f>3200000*E202*4</f>
        <v>25600000</v>
      </c>
      <c r="I202" s="16">
        <f t="shared" si="1"/>
        <v>25600000</v>
      </c>
      <c r="J202" s="11" t="s">
        <v>56</v>
      </c>
      <c r="K202" s="11" t="s">
        <v>56</v>
      </c>
      <c r="L202" s="17" t="s">
        <v>219</v>
      </c>
    </row>
    <row r="203" spans="2:12" ht="36" x14ac:dyDescent="0.2">
      <c r="B203" s="13">
        <v>80111600</v>
      </c>
      <c r="C203" s="14" t="s">
        <v>222</v>
      </c>
      <c r="D203" s="15">
        <v>42019</v>
      </c>
      <c r="E203" s="11">
        <v>2</v>
      </c>
      <c r="F203" s="11" t="s">
        <v>217</v>
      </c>
      <c r="G203" s="11" t="s">
        <v>218</v>
      </c>
      <c r="H203" s="16">
        <f>3000000*E203*1</f>
        <v>6000000</v>
      </c>
      <c r="I203" s="16">
        <f t="shared" si="1"/>
        <v>6000000</v>
      </c>
      <c r="J203" s="11" t="s">
        <v>56</v>
      </c>
      <c r="K203" s="11" t="s">
        <v>56</v>
      </c>
      <c r="L203" s="17" t="s">
        <v>219</v>
      </c>
    </row>
    <row r="204" spans="2:12" ht="36" x14ac:dyDescent="0.2">
      <c r="B204" s="13">
        <v>80111600</v>
      </c>
      <c r="C204" s="14" t="s">
        <v>223</v>
      </c>
      <c r="D204" s="15">
        <v>42019</v>
      </c>
      <c r="E204" s="11">
        <v>2</v>
      </c>
      <c r="F204" s="11" t="s">
        <v>217</v>
      </c>
      <c r="G204" s="11" t="s">
        <v>218</v>
      </c>
      <c r="H204" s="16">
        <f>3000000*E204*1</f>
        <v>6000000</v>
      </c>
      <c r="I204" s="16">
        <f t="shared" si="1"/>
        <v>6000000</v>
      </c>
      <c r="J204" s="11" t="s">
        <v>56</v>
      </c>
      <c r="K204" s="11" t="s">
        <v>56</v>
      </c>
      <c r="L204" s="17" t="s">
        <v>219</v>
      </c>
    </row>
    <row r="205" spans="2:12" ht="36" x14ac:dyDescent="0.2">
      <c r="B205" s="13">
        <v>80111600</v>
      </c>
      <c r="C205" s="14" t="s">
        <v>224</v>
      </c>
      <c r="D205" s="15">
        <v>42019</v>
      </c>
      <c r="E205" s="11">
        <v>2</v>
      </c>
      <c r="F205" s="11" t="s">
        <v>217</v>
      </c>
      <c r="G205" s="11" t="s">
        <v>218</v>
      </c>
      <c r="H205" s="16">
        <f>3000000*E205*1</f>
        <v>6000000</v>
      </c>
      <c r="I205" s="16">
        <f t="shared" si="1"/>
        <v>6000000</v>
      </c>
      <c r="J205" s="11" t="s">
        <v>56</v>
      </c>
      <c r="K205" s="11" t="s">
        <v>56</v>
      </c>
      <c r="L205" s="17" t="s">
        <v>219</v>
      </c>
    </row>
    <row r="206" spans="2:12" ht="36" x14ac:dyDescent="0.2">
      <c r="B206" s="13">
        <v>80111600</v>
      </c>
      <c r="C206" s="14" t="s">
        <v>225</v>
      </c>
      <c r="D206" s="15">
        <v>42019</v>
      </c>
      <c r="E206" s="11">
        <v>2</v>
      </c>
      <c r="F206" s="11" t="s">
        <v>217</v>
      </c>
      <c r="G206" s="11" t="s">
        <v>218</v>
      </c>
      <c r="H206" s="16">
        <f>4000000*E206*2</f>
        <v>16000000</v>
      </c>
      <c r="I206" s="16">
        <f t="shared" si="1"/>
        <v>16000000</v>
      </c>
      <c r="J206" s="11" t="s">
        <v>56</v>
      </c>
      <c r="K206" s="11" t="s">
        <v>56</v>
      </c>
      <c r="L206" s="17" t="s">
        <v>219</v>
      </c>
    </row>
    <row r="207" spans="2:12" ht="36" x14ac:dyDescent="0.2">
      <c r="B207" s="13">
        <v>80111600</v>
      </c>
      <c r="C207" s="14" t="s">
        <v>226</v>
      </c>
      <c r="D207" s="15">
        <v>42019</v>
      </c>
      <c r="E207" s="11">
        <v>2</v>
      </c>
      <c r="F207" s="11" t="s">
        <v>217</v>
      </c>
      <c r="G207" s="11" t="s">
        <v>218</v>
      </c>
      <c r="H207" s="16">
        <f>3200000*E207*1</f>
        <v>6400000</v>
      </c>
      <c r="I207" s="16">
        <f t="shared" si="1"/>
        <v>6400000</v>
      </c>
      <c r="J207" s="11" t="s">
        <v>56</v>
      </c>
      <c r="K207" s="11" t="s">
        <v>56</v>
      </c>
      <c r="L207" s="17" t="s">
        <v>219</v>
      </c>
    </row>
    <row r="208" spans="2:12" ht="36" x14ac:dyDescent="0.2">
      <c r="B208" s="13">
        <v>80111600</v>
      </c>
      <c r="C208" s="14" t="s">
        <v>227</v>
      </c>
      <c r="D208" s="15">
        <v>42019</v>
      </c>
      <c r="E208" s="11">
        <v>2</v>
      </c>
      <c r="F208" s="11" t="s">
        <v>217</v>
      </c>
      <c r="G208" s="11" t="s">
        <v>218</v>
      </c>
      <c r="H208" s="16">
        <f>4000000*E208*6</f>
        <v>48000000</v>
      </c>
      <c r="I208" s="16">
        <f t="shared" si="1"/>
        <v>48000000</v>
      </c>
      <c r="J208" s="11" t="s">
        <v>56</v>
      </c>
      <c r="K208" s="11" t="s">
        <v>56</v>
      </c>
      <c r="L208" s="17" t="s">
        <v>219</v>
      </c>
    </row>
    <row r="209" spans="2:12" ht="36" x14ac:dyDescent="0.2">
      <c r="B209" s="13">
        <v>80111600</v>
      </c>
      <c r="C209" s="14" t="s">
        <v>228</v>
      </c>
      <c r="D209" s="15">
        <v>42019</v>
      </c>
      <c r="E209" s="11">
        <v>2</v>
      </c>
      <c r="F209" s="11" t="s">
        <v>217</v>
      </c>
      <c r="G209" s="11" t="s">
        <v>218</v>
      </c>
      <c r="H209" s="16">
        <f>1400000*E209*4</f>
        <v>11200000</v>
      </c>
      <c r="I209" s="16">
        <f t="shared" si="1"/>
        <v>11200000</v>
      </c>
      <c r="J209" s="11" t="s">
        <v>56</v>
      </c>
      <c r="K209" s="11" t="s">
        <v>56</v>
      </c>
      <c r="L209" s="17" t="s">
        <v>219</v>
      </c>
    </row>
    <row r="210" spans="2:12" ht="36" x14ac:dyDescent="0.2">
      <c r="B210" s="13">
        <v>80111600</v>
      </c>
      <c r="C210" s="14" t="s">
        <v>229</v>
      </c>
      <c r="D210" s="15">
        <v>42019</v>
      </c>
      <c r="E210" s="11">
        <v>2</v>
      </c>
      <c r="F210" s="11" t="s">
        <v>217</v>
      </c>
      <c r="G210" s="11" t="s">
        <v>218</v>
      </c>
      <c r="H210" s="16">
        <f>1700000*E210*4</f>
        <v>13600000</v>
      </c>
      <c r="I210" s="16">
        <f t="shared" si="1"/>
        <v>13600000</v>
      </c>
      <c r="J210" s="11" t="s">
        <v>56</v>
      </c>
      <c r="K210" s="11" t="s">
        <v>56</v>
      </c>
      <c r="L210" s="17" t="s">
        <v>219</v>
      </c>
    </row>
    <row r="211" spans="2:12" ht="48" x14ac:dyDescent="0.2">
      <c r="B211" s="13">
        <v>80111600</v>
      </c>
      <c r="C211" s="14" t="s">
        <v>1249</v>
      </c>
      <c r="D211" s="15">
        <v>42019</v>
      </c>
      <c r="E211" s="11">
        <v>2</v>
      </c>
      <c r="F211" s="11" t="s">
        <v>217</v>
      </c>
      <c r="G211" s="11" t="s">
        <v>218</v>
      </c>
      <c r="H211" s="16">
        <f>3400000*E211*7</f>
        <v>47600000</v>
      </c>
      <c r="I211" s="16">
        <f t="shared" si="1"/>
        <v>47600000</v>
      </c>
      <c r="J211" s="11" t="s">
        <v>56</v>
      </c>
      <c r="K211" s="11" t="s">
        <v>56</v>
      </c>
      <c r="L211" s="17" t="s">
        <v>219</v>
      </c>
    </row>
    <row r="212" spans="2:12" ht="48" x14ac:dyDescent="0.2">
      <c r="B212" s="13">
        <v>80111600</v>
      </c>
      <c r="C212" s="14" t="s">
        <v>1250</v>
      </c>
      <c r="D212" s="15">
        <v>42019</v>
      </c>
      <c r="E212" s="11">
        <v>2</v>
      </c>
      <c r="F212" s="11" t="s">
        <v>217</v>
      </c>
      <c r="G212" s="11" t="s">
        <v>218</v>
      </c>
      <c r="H212" s="16">
        <f>3400000*E212*6</f>
        <v>40800000</v>
      </c>
      <c r="I212" s="16">
        <f t="shared" si="1"/>
        <v>40800000</v>
      </c>
      <c r="J212" s="11" t="s">
        <v>56</v>
      </c>
      <c r="K212" s="11" t="s">
        <v>56</v>
      </c>
      <c r="L212" s="17" t="s">
        <v>219</v>
      </c>
    </row>
    <row r="213" spans="2:12" ht="48" x14ac:dyDescent="0.2">
      <c r="B213" s="13">
        <v>80111600</v>
      </c>
      <c r="C213" s="14" t="s">
        <v>1251</v>
      </c>
      <c r="D213" s="15">
        <v>42019</v>
      </c>
      <c r="E213" s="11">
        <v>2</v>
      </c>
      <c r="F213" s="11" t="s">
        <v>217</v>
      </c>
      <c r="G213" s="11" t="s">
        <v>218</v>
      </c>
      <c r="H213" s="16">
        <f>3000000*E213*2</f>
        <v>12000000</v>
      </c>
      <c r="I213" s="16">
        <f t="shared" si="1"/>
        <v>12000000</v>
      </c>
      <c r="J213" s="11" t="s">
        <v>56</v>
      </c>
      <c r="K213" s="11" t="s">
        <v>56</v>
      </c>
      <c r="L213" s="17" t="s">
        <v>219</v>
      </c>
    </row>
    <row r="214" spans="2:12" ht="60" x14ac:dyDescent="0.2">
      <c r="B214" s="13">
        <v>80111600</v>
      </c>
      <c r="C214" s="14" t="s">
        <v>1252</v>
      </c>
      <c r="D214" s="15">
        <v>42019</v>
      </c>
      <c r="E214" s="11">
        <v>2</v>
      </c>
      <c r="F214" s="11" t="s">
        <v>217</v>
      </c>
      <c r="G214" s="11" t="s">
        <v>218</v>
      </c>
      <c r="H214" s="16">
        <f>4000000*E214*2</f>
        <v>16000000</v>
      </c>
      <c r="I214" s="16">
        <f t="shared" si="1"/>
        <v>16000000</v>
      </c>
      <c r="J214" s="11" t="s">
        <v>56</v>
      </c>
      <c r="K214" s="11" t="s">
        <v>56</v>
      </c>
      <c r="L214" s="17" t="s">
        <v>219</v>
      </c>
    </row>
    <row r="215" spans="2:12" ht="60" x14ac:dyDescent="0.2">
      <c r="B215" s="13">
        <v>80111600</v>
      </c>
      <c r="C215" s="14" t="s">
        <v>1253</v>
      </c>
      <c r="D215" s="15">
        <v>42019</v>
      </c>
      <c r="E215" s="11">
        <v>2</v>
      </c>
      <c r="F215" s="11" t="s">
        <v>217</v>
      </c>
      <c r="G215" s="11" t="s">
        <v>218</v>
      </c>
      <c r="H215" s="16">
        <f>3400000*E215*6</f>
        <v>40800000</v>
      </c>
      <c r="I215" s="16">
        <f t="shared" si="1"/>
        <v>40800000</v>
      </c>
      <c r="J215" s="11" t="s">
        <v>56</v>
      </c>
      <c r="K215" s="11" t="s">
        <v>56</v>
      </c>
      <c r="L215" s="17" t="s">
        <v>219</v>
      </c>
    </row>
    <row r="216" spans="2:12" ht="60" x14ac:dyDescent="0.2">
      <c r="B216" s="13">
        <v>80111600</v>
      </c>
      <c r="C216" s="14" t="s">
        <v>1254</v>
      </c>
      <c r="D216" s="15">
        <v>42019</v>
      </c>
      <c r="E216" s="11">
        <v>2</v>
      </c>
      <c r="F216" s="11" t="s">
        <v>217</v>
      </c>
      <c r="G216" s="11" t="s">
        <v>218</v>
      </c>
      <c r="H216" s="16">
        <f>4200000*E216*11</f>
        <v>92400000</v>
      </c>
      <c r="I216" s="16">
        <f t="shared" si="1"/>
        <v>92400000</v>
      </c>
      <c r="J216" s="11" t="s">
        <v>56</v>
      </c>
      <c r="K216" s="11" t="s">
        <v>56</v>
      </c>
      <c r="L216" s="17" t="s">
        <v>219</v>
      </c>
    </row>
    <row r="217" spans="2:12" ht="60" x14ac:dyDescent="0.2">
      <c r="B217" s="13">
        <v>80111600</v>
      </c>
      <c r="C217" s="14" t="s">
        <v>1255</v>
      </c>
      <c r="D217" s="15">
        <v>42019</v>
      </c>
      <c r="E217" s="11">
        <v>2</v>
      </c>
      <c r="F217" s="11" t="s">
        <v>217</v>
      </c>
      <c r="G217" s="11" t="s">
        <v>218</v>
      </c>
      <c r="H217" s="16">
        <f>3000000*E217*1</f>
        <v>6000000</v>
      </c>
      <c r="I217" s="16">
        <f t="shared" si="1"/>
        <v>6000000</v>
      </c>
      <c r="J217" s="11" t="s">
        <v>56</v>
      </c>
      <c r="K217" s="11" t="s">
        <v>56</v>
      </c>
      <c r="L217" s="17" t="s">
        <v>219</v>
      </c>
    </row>
    <row r="218" spans="2:12" ht="60" x14ac:dyDescent="0.2">
      <c r="B218" s="13">
        <v>80111600</v>
      </c>
      <c r="C218" s="14" t="s">
        <v>1256</v>
      </c>
      <c r="D218" s="15">
        <v>42019</v>
      </c>
      <c r="E218" s="11">
        <v>2</v>
      </c>
      <c r="F218" s="11" t="s">
        <v>217</v>
      </c>
      <c r="G218" s="11" t="s">
        <v>218</v>
      </c>
      <c r="H218" s="16">
        <f>4200000*E218*4</f>
        <v>33600000</v>
      </c>
      <c r="I218" s="16">
        <f t="shared" si="1"/>
        <v>33600000</v>
      </c>
      <c r="J218" s="11" t="s">
        <v>56</v>
      </c>
      <c r="K218" s="11" t="s">
        <v>56</v>
      </c>
      <c r="L218" s="17" t="s">
        <v>219</v>
      </c>
    </row>
    <row r="219" spans="2:12" ht="48" x14ac:dyDescent="0.2">
      <c r="B219" s="13">
        <v>80111600</v>
      </c>
      <c r="C219" s="14" t="s">
        <v>1257</v>
      </c>
      <c r="D219" s="15">
        <v>42019</v>
      </c>
      <c r="E219" s="11">
        <v>2</v>
      </c>
      <c r="F219" s="11" t="s">
        <v>217</v>
      </c>
      <c r="G219" s="11" t="s">
        <v>218</v>
      </c>
      <c r="H219" s="16">
        <f>1400000*E219*11</f>
        <v>30800000</v>
      </c>
      <c r="I219" s="16">
        <f t="shared" si="1"/>
        <v>30800000</v>
      </c>
      <c r="J219" s="11" t="s">
        <v>56</v>
      </c>
      <c r="K219" s="11" t="s">
        <v>56</v>
      </c>
      <c r="L219" s="17" t="s">
        <v>219</v>
      </c>
    </row>
    <row r="220" spans="2:12" ht="48" x14ac:dyDescent="0.2">
      <c r="B220" s="13">
        <v>80111600</v>
      </c>
      <c r="C220" s="14" t="s">
        <v>1258</v>
      </c>
      <c r="D220" s="15">
        <v>42019</v>
      </c>
      <c r="E220" s="11">
        <v>2</v>
      </c>
      <c r="F220" s="11" t="s">
        <v>217</v>
      </c>
      <c r="G220" s="11" t="s">
        <v>218</v>
      </c>
      <c r="H220" s="16">
        <f>2000000*E220*1</f>
        <v>4000000</v>
      </c>
      <c r="I220" s="16">
        <f t="shared" si="1"/>
        <v>4000000</v>
      </c>
      <c r="J220" s="11" t="s">
        <v>56</v>
      </c>
      <c r="K220" s="11" t="s">
        <v>56</v>
      </c>
      <c r="L220" s="17" t="s">
        <v>219</v>
      </c>
    </row>
    <row r="221" spans="2:12" ht="60" x14ac:dyDescent="0.2">
      <c r="B221" s="13">
        <v>80111600</v>
      </c>
      <c r="C221" s="14" t="s">
        <v>1259</v>
      </c>
      <c r="D221" s="15">
        <v>42019</v>
      </c>
      <c r="E221" s="11">
        <v>2</v>
      </c>
      <c r="F221" s="11" t="s">
        <v>217</v>
      </c>
      <c r="G221" s="11" t="s">
        <v>218</v>
      </c>
      <c r="H221" s="16">
        <f>3000000*E221*1</f>
        <v>6000000</v>
      </c>
      <c r="I221" s="16">
        <f t="shared" si="1"/>
        <v>6000000</v>
      </c>
      <c r="J221" s="11" t="s">
        <v>56</v>
      </c>
      <c r="K221" s="11" t="s">
        <v>56</v>
      </c>
      <c r="L221" s="17" t="s">
        <v>219</v>
      </c>
    </row>
    <row r="222" spans="2:12" ht="60" x14ac:dyDescent="0.2">
      <c r="B222" s="13">
        <v>80111600</v>
      </c>
      <c r="C222" s="14" t="s">
        <v>1260</v>
      </c>
      <c r="D222" s="15">
        <v>42019</v>
      </c>
      <c r="E222" s="11">
        <v>2</v>
      </c>
      <c r="F222" s="11" t="s">
        <v>217</v>
      </c>
      <c r="G222" s="11" t="s">
        <v>218</v>
      </c>
      <c r="H222" s="16">
        <f>4000000*E222*3</f>
        <v>24000000</v>
      </c>
      <c r="I222" s="16">
        <f t="shared" si="1"/>
        <v>24000000</v>
      </c>
      <c r="J222" s="11" t="s">
        <v>56</v>
      </c>
      <c r="K222" s="11" t="s">
        <v>56</v>
      </c>
      <c r="L222" s="17" t="s">
        <v>219</v>
      </c>
    </row>
    <row r="223" spans="2:12" ht="60" x14ac:dyDescent="0.2">
      <c r="B223" s="13">
        <v>80111600</v>
      </c>
      <c r="C223" s="14" t="s">
        <v>1261</v>
      </c>
      <c r="D223" s="15">
        <v>42019</v>
      </c>
      <c r="E223" s="11">
        <v>2</v>
      </c>
      <c r="F223" s="11" t="s">
        <v>217</v>
      </c>
      <c r="G223" s="11" t="s">
        <v>218</v>
      </c>
      <c r="H223" s="16">
        <f>3500000*E223*2</f>
        <v>14000000</v>
      </c>
      <c r="I223" s="16">
        <f t="shared" si="1"/>
        <v>14000000</v>
      </c>
      <c r="J223" s="11" t="s">
        <v>56</v>
      </c>
      <c r="K223" s="11" t="s">
        <v>56</v>
      </c>
      <c r="L223" s="17" t="s">
        <v>219</v>
      </c>
    </row>
    <row r="224" spans="2:12" ht="60" x14ac:dyDescent="0.2">
      <c r="B224" s="13">
        <v>80111600</v>
      </c>
      <c r="C224" s="14" t="s">
        <v>1262</v>
      </c>
      <c r="D224" s="15">
        <v>42019</v>
      </c>
      <c r="E224" s="11">
        <v>2</v>
      </c>
      <c r="F224" s="11" t="s">
        <v>217</v>
      </c>
      <c r="G224" s="11" t="s">
        <v>218</v>
      </c>
      <c r="H224" s="16">
        <f>3600000*E224*2</f>
        <v>14400000</v>
      </c>
      <c r="I224" s="16">
        <f t="shared" si="1"/>
        <v>14400000</v>
      </c>
      <c r="J224" s="11" t="s">
        <v>56</v>
      </c>
      <c r="K224" s="11" t="s">
        <v>56</v>
      </c>
      <c r="L224" s="17" t="s">
        <v>219</v>
      </c>
    </row>
    <row r="225" spans="2:12" ht="48" x14ac:dyDescent="0.2">
      <c r="B225" s="13">
        <v>80111600</v>
      </c>
      <c r="C225" s="14" t="s">
        <v>1263</v>
      </c>
      <c r="D225" s="15">
        <v>42019</v>
      </c>
      <c r="E225" s="11">
        <v>2</v>
      </c>
      <c r="F225" s="11" t="s">
        <v>217</v>
      </c>
      <c r="G225" s="11" t="s">
        <v>218</v>
      </c>
      <c r="H225" s="16">
        <f>6000000*E225*1</f>
        <v>12000000</v>
      </c>
      <c r="I225" s="16">
        <f t="shared" si="1"/>
        <v>12000000</v>
      </c>
      <c r="J225" s="11" t="s">
        <v>56</v>
      </c>
      <c r="K225" s="11" t="s">
        <v>56</v>
      </c>
      <c r="L225" s="17" t="s">
        <v>219</v>
      </c>
    </row>
    <row r="226" spans="2:12" ht="60" x14ac:dyDescent="0.2">
      <c r="B226" s="13">
        <v>80111600</v>
      </c>
      <c r="C226" s="14" t="s">
        <v>1264</v>
      </c>
      <c r="D226" s="15">
        <v>42019</v>
      </c>
      <c r="E226" s="11">
        <v>2</v>
      </c>
      <c r="F226" s="11" t="s">
        <v>217</v>
      </c>
      <c r="G226" s="11" t="s">
        <v>218</v>
      </c>
      <c r="H226" s="16">
        <f>3600000*E226*1</f>
        <v>7200000</v>
      </c>
      <c r="I226" s="16">
        <f t="shared" ref="I226:I243" si="2">+H226</f>
        <v>7200000</v>
      </c>
      <c r="J226" s="11" t="s">
        <v>56</v>
      </c>
      <c r="K226" s="11" t="s">
        <v>56</v>
      </c>
      <c r="L226" s="17" t="s">
        <v>219</v>
      </c>
    </row>
    <row r="227" spans="2:12" ht="60" x14ac:dyDescent="0.2">
      <c r="B227" s="13">
        <v>80111600</v>
      </c>
      <c r="C227" s="14" t="s">
        <v>1265</v>
      </c>
      <c r="D227" s="15">
        <v>42019</v>
      </c>
      <c r="E227" s="11">
        <v>2</v>
      </c>
      <c r="F227" s="11" t="s">
        <v>217</v>
      </c>
      <c r="G227" s="11" t="s">
        <v>218</v>
      </c>
      <c r="H227" s="16">
        <f>3000000*E227*1</f>
        <v>6000000</v>
      </c>
      <c r="I227" s="16">
        <f t="shared" si="2"/>
        <v>6000000</v>
      </c>
      <c r="J227" s="11" t="s">
        <v>56</v>
      </c>
      <c r="K227" s="11" t="s">
        <v>56</v>
      </c>
      <c r="L227" s="17" t="s">
        <v>219</v>
      </c>
    </row>
    <row r="228" spans="2:12" ht="60" x14ac:dyDescent="0.2">
      <c r="B228" s="13">
        <v>80111600</v>
      </c>
      <c r="C228" s="14" t="s">
        <v>1266</v>
      </c>
      <c r="D228" s="15">
        <v>42019</v>
      </c>
      <c r="E228" s="11">
        <v>2</v>
      </c>
      <c r="F228" s="11" t="s">
        <v>217</v>
      </c>
      <c r="G228" s="11" t="s">
        <v>218</v>
      </c>
      <c r="H228" s="16">
        <f>3000000*E228*1</f>
        <v>6000000</v>
      </c>
      <c r="I228" s="16">
        <f t="shared" si="2"/>
        <v>6000000</v>
      </c>
      <c r="J228" s="11" t="s">
        <v>56</v>
      </c>
      <c r="K228" s="11" t="s">
        <v>56</v>
      </c>
      <c r="L228" s="17" t="s">
        <v>219</v>
      </c>
    </row>
    <row r="229" spans="2:12" ht="48" x14ac:dyDescent="0.2">
      <c r="B229" s="13">
        <v>80101600</v>
      </c>
      <c r="C229" s="14" t="s">
        <v>230</v>
      </c>
      <c r="D229" s="15">
        <v>42019</v>
      </c>
      <c r="E229" s="11" t="s">
        <v>1267</v>
      </c>
      <c r="F229" s="11" t="s">
        <v>217</v>
      </c>
      <c r="G229" s="11" t="s">
        <v>218</v>
      </c>
      <c r="H229" s="16">
        <v>126000000</v>
      </c>
      <c r="I229" s="16">
        <f t="shared" si="2"/>
        <v>126000000</v>
      </c>
      <c r="J229" s="11" t="s">
        <v>56</v>
      </c>
      <c r="K229" s="11" t="s">
        <v>56</v>
      </c>
      <c r="L229" s="17" t="s">
        <v>219</v>
      </c>
    </row>
    <row r="230" spans="2:12" ht="48" x14ac:dyDescent="0.2">
      <c r="B230" s="13">
        <v>80101600</v>
      </c>
      <c r="C230" s="14" t="s">
        <v>231</v>
      </c>
      <c r="D230" s="15">
        <v>42019</v>
      </c>
      <c r="E230" s="11" t="s">
        <v>1268</v>
      </c>
      <c r="F230" s="11" t="s">
        <v>217</v>
      </c>
      <c r="G230" s="11" t="s">
        <v>218</v>
      </c>
      <c r="H230" s="16">
        <f>13500000*2</f>
        <v>27000000</v>
      </c>
      <c r="I230" s="16">
        <f t="shared" si="2"/>
        <v>27000000</v>
      </c>
      <c r="J230" s="11" t="s">
        <v>56</v>
      </c>
      <c r="K230" s="11" t="s">
        <v>56</v>
      </c>
      <c r="L230" s="17" t="s">
        <v>219</v>
      </c>
    </row>
    <row r="231" spans="2:12" ht="48" x14ac:dyDescent="0.2">
      <c r="B231" s="13">
        <v>80101600</v>
      </c>
      <c r="C231" s="14" t="s">
        <v>232</v>
      </c>
      <c r="D231" s="15">
        <v>42019</v>
      </c>
      <c r="E231" s="11" t="s">
        <v>1268</v>
      </c>
      <c r="F231" s="11" t="s">
        <v>217</v>
      </c>
      <c r="G231" s="11" t="s">
        <v>218</v>
      </c>
      <c r="H231" s="16">
        <v>13500000</v>
      </c>
      <c r="I231" s="16">
        <f t="shared" si="2"/>
        <v>13500000</v>
      </c>
      <c r="J231" s="11" t="s">
        <v>56</v>
      </c>
      <c r="K231" s="11" t="s">
        <v>56</v>
      </c>
      <c r="L231" s="17" t="s">
        <v>219</v>
      </c>
    </row>
    <row r="232" spans="2:12" ht="60" x14ac:dyDescent="0.2">
      <c r="B232" s="13">
        <v>80101600</v>
      </c>
      <c r="C232" s="14" t="s">
        <v>233</v>
      </c>
      <c r="D232" s="15">
        <v>42019</v>
      </c>
      <c r="E232" s="11" t="s">
        <v>1268</v>
      </c>
      <c r="F232" s="11" t="s">
        <v>217</v>
      </c>
      <c r="G232" s="11" t="s">
        <v>218</v>
      </c>
      <c r="H232" s="16">
        <v>13500000</v>
      </c>
      <c r="I232" s="16">
        <f t="shared" si="2"/>
        <v>13500000</v>
      </c>
      <c r="J232" s="11" t="s">
        <v>56</v>
      </c>
      <c r="K232" s="11" t="s">
        <v>56</v>
      </c>
      <c r="L232" s="17" t="s">
        <v>219</v>
      </c>
    </row>
    <row r="233" spans="2:12" ht="48" x14ac:dyDescent="0.2">
      <c r="B233" s="13">
        <v>80101600</v>
      </c>
      <c r="C233" s="14" t="s">
        <v>234</v>
      </c>
      <c r="D233" s="15">
        <v>42019</v>
      </c>
      <c r="E233" s="11" t="s">
        <v>1268</v>
      </c>
      <c r="F233" s="11" t="s">
        <v>217</v>
      </c>
      <c r="G233" s="11" t="s">
        <v>218</v>
      </c>
      <c r="H233" s="16">
        <v>13500000</v>
      </c>
      <c r="I233" s="16">
        <f t="shared" si="2"/>
        <v>13500000</v>
      </c>
      <c r="J233" s="11" t="s">
        <v>56</v>
      </c>
      <c r="K233" s="11" t="s">
        <v>56</v>
      </c>
      <c r="L233" s="17" t="s">
        <v>219</v>
      </c>
    </row>
    <row r="234" spans="2:12" ht="48" x14ac:dyDescent="0.2">
      <c r="B234" s="13">
        <v>80101600</v>
      </c>
      <c r="C234" s="14" t="s">
        <v>235</v>
      </c>
      <c r="D234" s="15">
        <v>42019</v>
      </c>
      <c r="E234" s="11" t="s">
        <v>1268</v>
      </c>
      <c r="F234" s="11" t="s">
        <v>217</v>
      </c>
      <c r="G234" s="11" t="s">
        <v>218</v>
      </c>
      <c r="H234" s="16">
        <v>13500000</v>
      </c>
      <c r="I234" s="16">
        <f t="shared" si="2"/>
        <v>13500000</v>
      </c>
      <c r="J234" s="11" t="s">
        <v>56</v>
      </c>
      <c r="K234" s="11" t="s">
        <v>56</v>
      </c>
      <c r="L234" s="17" t="s">
        <v>219</v>
      </c>
    </row>
    <row r="235" spans="2:12" ht="60" x14ac:dyDescent="0.2">
      <c r="B235" s="13">
        <v>80101600</v>
      </c>
      <c r="C235" s="14" t="s">
        <v>236</v>
      </c>
      <c r="D235" s="15">
        <v>42019</v>
      </c>
      <c r="E235" s="11">
        <v>3</v>
      </c>
      <c r="F235" s="11" t="s">
        <v>217</v>
      </c>
      <c r="G235" s="11" t="s">
        <v>218</v>
      </c>
      <c r="H235" s="16">
        <f>24000000*2</f>
        <v>48000000</v>
      </c>
      <c r="I235" s="16">
        <f t="shared" si="2"/>
        <v>48000000</v>
      </c>
      <c r="J235" s="11" t="s">
        <v>56</v>
      </c>
      <c r="K235" s="11" t="s">
        <v>56</v>
      </c>
      <c r="L235" s="17" t="s">
        <v>219</v>
      </c>
    </row>
    <row r="236" spans="2:12" ht="60" x14ac:dyDescent="0.2">
      <c r="B236" s="13">
        <v>80101600</v>
      </c>
      <c r="C236" s="14" t="s">
        <v>237</v>
      </c>
      <c r="D236" s="15">
        <v>42019</v>
      </c>
      <c r="E236" s="11">
        <v>3</v>
      </c>
      <c r="F236" s="11" t="s">
        <v>217</v>
      </c>
      <c r="G236" s="11" t="s">
        <v>218</v>
      </c>
      <c r="H236" s="16">
        <v>21000000</v>
      </c>
      <c r="I236" s="16">
        <f t="shared" si="2"/>
        <v>21000000</v>
      </c>
      <c r="J236" s="11" t="s">
        <v>56</v>
      </c>
      <c r="K236" s="11" t="s">
        <v>56</v>
      </c>
      <c r="L236" s="17" t="s">
        <v>219</v>
      </c>
    </row>
    <row r="237" spans="2:12" ht="60" x14ac:dyDescent="0.2">
      <c r="B237" s="13">
        <v>80101600</v>
      </c>
      <c r="C237" s="14" t="s">
        <v>238</v>
      </c>
      <c r="D237" s="15">
        <v>42019</v>
      </c>
      <c r="E237" s="11" t="s">
        <v>1268</v>
      </c>
      <c r="F237" s="11" t="s">
        <v>217</v>
      </c>
      <c r="G237" s="11" t="s">
        <v>218</v>
      </c>
      <c r="H237" s="16">
        <v>9000000</v>
      </c>
      <c r="I237" s="16">
        <f t="shared" si="2"/>
        <v>9000000</v>
      </c>
      <c r="J237" s="11" t="s">
        <v>56</v>
      </c>
      <c r="K237" s="11" t="s">
        <v>56</v>
      </c>
      <c r="L237" s="17" t="s">
        <v>219</v>
      </c>
    </row>
    <row r="238" spans="2:12" ht="48" x14ac:dyDescent="0.2">
      <c r="B238" s="13">
        <v>80101600</v>
      </c>
      <c r="C238" s="14" t="s">
        <v>239</v>
      </c>
      <c r="D238" s="15">
        <v>42019</v>
      </c>
      <c r="E238" s="11">
        <v>2</v>
      </c>
      <c r="F238" s="11" t="s">
        <v>217</v>
      </c>
      <c r="G238" s="11" t="s">
        <v>218</v>
      </c>
      <c r="H238" s="16">
        <v>8000000</v>
      </c>
      <c r="I238" s="16">
        <f t="shared" si="2"/>
        <v>8000000</v>
      </c>
      <c r="J238" s="11" t="s">
        <v>56</v>
      </c>
      <c r="K238" s="11" t="s">
        <v>56</v>
      </c>
      <c r="L238" s="17" t="s">
        <v>219</v>
      </c>
    </row>
    <row r="239" spans="2:12" ht="60" x14ac:dyDescent="0.2">
      <c r="B239" s="13">
        <v>80101600</v>
      </c>
      <c r="C239" s="14" t="s">
        <v>240</v>
      </c>
      <c r="D239" s="15">
        <v>42019</v>
      </c>
      <c r="E239" s="11">
        <v>2</v>
      </c>
      <c r="F239" s="11" t="s">
        <v>217</v>
      </c>
      <c r="G239" s="11" t="s">
        <v>218</v>
      </c>
      <c r="H239" s="16">
        <v>8000000</v>
      </c>
      <c r="I239" s="16">
        <f t="shared" si="2"/>
        <v>8000000</v>
      </c>
      <c r="J239" s="11" t="s">
        <v>56</v>
      </c>
      <c r="K239" s="11" t="s">
        <v>56</v>
      </c>
      <c r="L239" s="17" t="s">
        <v>219</v>
      </c>
    </row>
    <row r="240" spans="2:12" ht="60" x14ac:dyDescent="0.2">
      <c r="B240" s="13">
        <v>80101600</v>
      </c>
      <c r="C240" s="14" t="s">
        <v>241</v>
      </c>
      <c r="D240" s="15">
        <v>42019</v>
      </c>
      <c r="E240" s="11">
        <v>2</v>
      </c>
      <c r="F240" s="11" t="s">
        <v>217</v>
      </c>
      <c r="G240" s="11" t="s">
        <v>218</v>
      </c>
      <c r="H240" s="16">
        <v>5000000</v>
      </c>
      <c r="I240" s="16">
        <f t="shared" si="2"/>
        <v>5000000</v>
      </c>
      <c r="J240" s="11" t="s">
        <v>56</v>
      </c>
      <c r="K240" s="11" t="s">
        <v>56</v>
      </c>
      <c r="L240" s="17" t="s">
        <v>219</v>
      </c>
    </row>
    <row r="241" spans="2:12" ht="48" x14ac:dyDescent="0.2">
      <c r="B241" s="13">
        <v>80101600</v>
      </c>
      <c r="C241" s="14" t="s">
        <v>242</v>
      </c>
      <c r="D241" s="15">
        <v>42019</v>
      </c>
      <c r="E241" s="11">
        <v>2</v>
      </c>
      <c r="F241" s="11" t="s">
        <v>217</v>
      </c>
      <c r="G241" s="11" t="s">
        <v>218</v>
      </c>
      <c r="H241" s="16">
        <v>5000000</v>
      </c>
      <c r="I241" s="16">
        <f t="shared" si="2"/>
        <v>5000000</v>
      </c>
      <c r="J241" s="11" t="s">
        <v>56</v>
      </c>
      <c r="K241" s="11" t="s">
        <v>56</v>
      </c>
      <c r="L241" s="17" t="s">
        <v>219</v>
      </c>
    </row>
    <row r="242" spans="2:12" ht="72" x14ac:dyDescent="0.2">
      <c r="B242" s="13">
        <v>80101600</v>
      </c>
      <c r="C242" s="14" t="s">
        <v>1269</v>
      </c>
      <c r="D242" s="15">
        <v>42019</v>
      </c>
      <c r="E242" s="11">
        <v>2</v>
      </c>
      <c r="F242" s="11" t="s">
        <v>217</v>
      </c>
      <c r="G242" s="11" t="s">
        <v>218</v>
      </c>
      <c r="H242" s="16">
        <f>4500000*E242*1</f>
        <v>9000000</v>
      </c>
      <c r="I242" s="16">
        <f t="shared" si="2"/>
        <v>9000000</v>
      </c>
      <c r="J242" s="11" t="s">
        <v>56</v>
      </c>
      <c r="K242" s="11" t="s">
        <v>56</v>
      </c>
      <c r="L242" s="17" t="s">
        <v>219</v>
      </c>
    </row>
    <row r="243" spans="2:12" ht="72" x14ac:dyDescent="0.2">
      <c r="B243" s="13">
        <v>80101600</v>
      </c>
      <c r="C243" s="14" t="s">
        <v>1270</v>
      </c>
      <c r="D243" s="15">
        <v>42019</v>
      </c>
      <c r="E243" s="11">
        <v>2</v>
      </c>
      <c r="F243" s="11" t="s">
        <v>217</v>
      </c>
      <c r="G243" s="11" t="s">
        <v>218</v>
      </c>
      <c r="H243" s="16">
        <f>4500000*E243*1</f>
        <v>9000000</v>
      </c>
      <c r="I243" s="16">
        <f t="shared" si="2"/>
        <v>9000000</v>
      </c>
      <c r="J243" s="11" t="s">
        <v>56</v>
      </c>
      <c r="K243" s="11" t="s">
        <v>56</v>
      </c>
      <c r="L243" s="17" t="s">
        <v>219</v>
      </c>
    </row>
    <row r="244" spans="2:12" ht="72" x14ac:dyDescent="0.2">
      <c r="B244" s="13">
        <v>80111600</v>
      </c>
      <c r="C244" s="14" t="s">
        <v>1271</v>
      </c>
      <c r="D244" s="15">
        <v>42036</v>
      </c>
      <c r="E244" s="11">
        <v>12</v>
      </c>
      <c r="F244" s="11" t="s">
        <v>243</v>
      </c>
      <c r="G244" s="11" t="s">
        <v>14</v>
      </c>
      <c r="H244" s="16">
        <v>40000000</v>
      </c>
      <c r="I244" s="16">
        <f>+H244</f>
        <v>40000000</v>
      </c>
      <c r="J244" s="11" t="s">
        <v>56</v>
      </c>
      <c r="K244" s="11" t="s">
        <v>56</v>
      </c>
      <c r="L244" s="17" t="s">
        <v>219</v>
      </c>
    </row>
    <row r="245" spans="2:12" ht="72" x14ac:dyDescent="0.2">
      <c r="B245" s="13">
        <v>80111600</v>
      </c>
      <c r="C245" s="14" t="s">
        <v>1272</v>
      </c>
      <c r="D245" s="15">
        <v>42036</v>
      </c>
      <c r="E245" s="11">
        <v>12</v>
      </c>
      <c r="F245" s="11" t="s">
        <v>243</v>
      </c>
      <c r="G245" s="11" t="s">
        <v>31</v>
      </c>
      <c r="H245" s="16">
        <v>80000000</v>
      </c>
      <c r="I245" s="16">
        <f>+H245</f>
        <v>80000000</v>
      </c>
      <c r="J245" s="11" t="s">
        <v>56</v>
      </c>
      <c r="K245" s="11" t="s">
        <v>56</v>
      </c>
      <c r="L245" s="17" t="s">
        <v>219</v>
      </c>
    </row>
    <row r="246" spans="2:12" ht="72" x14ac:dyDescent="0.2">
      <c r="B246" s="13">
        <v>80111600</v>
      </c>
      <c r="C246" s="14" t="s">
        <v>1273</v>
      </c>
      <c r="D246" s="15">
        <v>42036</v>
      </c>
      <c r="E246" s="11">
        <v>12</v>
      </c>
      <c r="F246" s="11" t="s">
        <v>243</v>
      </c>
      <c r="G246" s="11" t="s">
        <v>31</v>
      </c>
      <c r="H246" s="16">
        <v>80000000</v>
      </c>
      <c r="I246" s="16">
        <f>+H246</f>
        <v>80000000</v>
      </c>
      <c r="J246" s="11" t="s">
        <v>56</v>
      </c>
      <c r="K246" s="11" t="s">
        <v>56</v>
      </c>
      <c r="L246" s="17" t="s">
        <v>219</v>
      </c>
    </row>
    <row r="247" spans="2:12" ht="72" x14ac:dyDescent="0.2">
      <c r="B247" s="13">
        <v>80111600</v>
      </c>
      <c r="C247" s="14" t="s">
        <v>1274</v>
      </c>
      <c r="D247" s="15">
        <v>42019</v>
      </c>
      <c r="E247" s="11">
        <v>12</v>
      </c>
      <c r="F247" s="11" t="s">
        <v>243</v>
      </c>
      <c r="G247" s="11" t="s">
        <v>14</v>
      </c>
      <c r="H247" s="16">
        <v>2500000000</v>
      </c>
      <c r="I247" s="16">
        <f t="shared" ref="I247:I253" si="3">+H247</f>
        <v>2500000000</v>
      </c>
      <c r="J247" s="11" t="s">
        <v>56</v>
      </c>
      <c r="K247" s="11" t="s">
        <v>56</v>
      </c>
      <c r="L247" s="17" t="s">
        <v>219</v>
      </c>
    </row>
    <row r="248" spans="2:12" ht="60" x14ac:dyDescent="0.2">
      <c r="B248" s="13">
        <v>80111600</v>
      </c>
      <c r="C248" s="14" t="s">
        <v>1275</v>
      </c>
      <c r="D248" s="15">
        <v>42019</v>
      </c>
      <c r="E248" s="11">
        <v>12</v>
      </c>
      <c r="F248" s="11" t="s">
        <v>244</v>
      </c>
      <c r="G248" s="11" t="s">
        <v>14</v>
      </c>
      <c r="H248" s="16">
        <v>60000000</v>
      </c>
      <c r="I248" s="16">
        <f t="shared" si="3"/>
        <v>60000000</v>
      </c>
      <c r="J248" s="11" t="s">
        <v>56</v>
      </c>
      <c r="K248" s="11" t="s">
        <v>56</v>
      </c>
      <c r="L248" s="17" t="s">
        <v>219</v>
      </c>
    </row>
    <row r="249" spans="2:12" ht="60" x14ac:dyDescent="0.2">
      <c r="B249" s="13">
        <v>80111600</v>
      </c>
      <c r="C249" s="14" t="s">
        <v>1276</v>
      </c>
      <c r="D249" s="15">
        <v>42019</v>
      </c>
      <c r="E249" s="11">
        <v>12</v>
      </c>
      <c r="F249" s="11" t="s">
        <v>245</v>
      </c>
      <c r="G249" s="11" t="s">
        <v>14</v>
      </c>
      <c r="H249" s="16">
        <v>430000000</v>
      </c>
      <c r="I249" s="16">
        <f t="shared" si="3"/>
        <v>430000000</v>
      </c>
      <c r="J249" s="11" t="s">
        <v>56</v>
      </c>
      <c r="K249" s="11" t="s">
        <v>56</v>
      </c>
      <c r="L249" s="17" t="s">
        <v>219</v>
      </c>
    </row>
    <row r="250" spans="2:12" ht="48" x14ac:dyDescent="0.2">
      <c r="B250" s="13">
        <v>80111600</v>
      </c>
      <c r="C250" s="14" t="s">
        <v>1277</v>
      </c>
      <c r="D250" s="15">
        <v>42019</v>
      </c>
      <c r="E250" s="11">
        <v>12</v>
      </c>
      <c r="F250" s="11" t="s">
        <v>245</v>
      </c>
      <c r="G250" s="11" t="s">
        <v>14</v>
      </c>
      <c r="H250" s="16">
        <v>3000000000</v>
      </c>
      <c r="I250" s="16">
        <f t="shared" si="3"/>
        <v>3000000000</v>
      </c>
      <c r="J250" s="11" t="s">
        <v>56</v>
      </c>
      <c r="K250" s="11" t="s">
        <v>56</v>
      </c>
      <c r="L250" s="17" t="s">
        <v>219</v>
      </c>
    </row>
    <row r="251" spans="2:12" ht="48" x14ac:dyDescent="0.2">
      <c r="B251" s="13">
        <v>80111600</v>
      </c>
      <c r="C251" s="14" t="s">
        <v>1278</v>
      </c>
      <c r="D251" s="15">
        <v>42019</v>
      </c>
      <c r="E251" s="11">
        <v>12</v>
      </c>
      <c r="F251" s="11" t="s">
        <v>245</v>
      </c>
      <c r="G251" s="11" t="s">
        <v>14</v>
      </c>
      <c r="H251" s="16">
        <v>400000000</v>
      </c>
      <c r="I251" s="16">
        <f t="shared" si="3"/>
        <v>400000000</v>
      </c>
      <c r="J251" s="11" t="s">
        <v>56</v>
      </c>
      <c r="K251" s="11" t="s">
        <v>56</v>
      </c>
      <c r="L251" s="17" t="s">
        <v>219</v>
      </c>
    </row>
    <row r="252" spans="2:12" ht="36" x14ac:dyDescent="0.2">
      <c r="B252" s="13">
        <v>80111600</v>
      </c>
      <c r="C252" s="14" t="s">
        <v>1279</v>
      </c>
      <c r="D252" s="15">
        <v>42019</v>
      </c>
      <c r="E252" s="11">
        <v>12</v>
      </c>
      <c r="F252" s="11" t="s">
        <v>245</v>
      </c>
      <c r="G252" s="11" t="s">
        <v>14</v>
      </c>
      <c r="H252" s="16">
        <v>1500000000</v>
      </c>
      <c r="I252" s="16">
        <f t="shared" si="3"/>
        <v>1500000000</v>
      </c>
      <c r="J252" s="11" t="s">
        <v>56</v>
      </c>
      <c r="K252" s="11" t="s">
        <v>56</v>
      </c>
      <c r="L252" s="17" t="s">
        <v>219</v>
      </c>
    </row>
    <row r="253" spans="2:12" ht="24" x14ac:dyDescent="0.2">
      <c r="B253" s="13">
        <v>80111600</v>
      </c>
      <c r="C253" s="14" t="s">
        <v>1280</v>
      </c>
      <c r="D253" s="15">
        <v>42019</v>
      </c>
      <c r="E253" s="11">
        <v>12</v>
      </c>
      <c r="F253" s="11" t="s">
        <v>245</v>
      </c>
      <c r="G253" s="11" t="s">
        <v>14</v>
      </c>
      <c r="H253" s="16">
        <v>1000000000</v>
      </c>
      <c r="I253" s="16">
        <f t="shared" si="3"/>
        <v>1000000000</v>
      </c>
      <c r="J253" s="11" t="s">
        <v>56</v>
      </c>
      <c r="K253" s="11" t="s">
        <v>56</v>
      </c>
      <c r="L253" s="17" t="s">
        <v>219</v>
      </c>
    </row>
    <row r="254" spans="2:12" ht="60" x14ac:dyDescent="0.2">
      <c r="B254" s="13">
        <v>80111500</v>
      </c>
      <c r="C254" s="14" t="s">
        <v>1281</v>
      </c>
      <c r="D254" s="15">
        <v>42019</v>
      </c>
      <c r="E254" s="11">
        <v>12</v>
      </c>
      <c r="F254" s="11" t="s">
        <v>217</v>
      </c>
      <c r="G254" s="11" t="s">
        <v>31</v>
      </c>
      <c r="H254" s="16">
        <v>100000000</v>
      </c>
      <c r="I254" s="16">
        <v>100000000</v>
      </c>
      <c r="J254" s="11" t="s">
        <v>56</v>
      </c>
      <c r="K254" s="11" t="s">
        <v>56</v>
      </c>
      <c r="L254" s="17" t="s">
        <v>219</v>
      </c>
    </row>
    <row r="255" spans="2:12" ht="60" x14ac:dyDescent="0.2">
      <c r="B255" s="19">
        <v>80111500</v>
      </c>
      <c r="C255" s="14" t="s">
        <v>1282</v>
      </c>
      <c r="D255" s="15">
        <v>42019</v>
      </c>
      <c r="E255" s="11">
        <v>12</v>
      </c>
      <c r="F255" s="11" t="s">
        <v>217</v>
      </c>
      <c r="G255" s="11" t="s">
        <v>31</v>
      </c>
      <c r="H255" s="16">
        <v>90000000</v>
      </c>
      <c r="I255" s="16">
        <v>90000000</v>
      </c>
      <c r="J255" s="11" t="s">
        <v>56</v>
      </c>
      <c r="K255" s="11" t="s">
        <v>56</v>
      </c>
      <c r="L255" s="17" t="s">
        <v>219</v>
      </c>
    </row>
    <row r="256" spans="2:12" ht="60" x14ac:dyDescent="0.2">
      <c r="B256" s="11">
        <v>43211500</v>
      </c>
      <c r="C256" s="14" t="s">
        <v>1283</v>
      </c>
      <c r="D256" s="15">
        <v>42050</v>
      </c>
      <c r="E256" s="11">
        <v>2</v>
      </c>
      <c r="F256" s="11" t="s">
        <v>1158</v>
      </c>
      <c r="G256" s="11" t="s">
        <v>218</v>
      </c>
      <c r="H256" s="16">
        <v>15000000</v>
      </c>
      <c r="I256" s="16">
        <v>15000000</v>
      </c>
      <c r="J256" s="11" t="s">
        <v>56</v>
      </c>
      <c r="K256" s="11" t="s">
        <v>56</v>
      </c>
      <c r="L256" s="20" t="s">
        <v>219</v>
      </c>
    </row>
    <row r="257" spans="2:12" ht="60" x14ac:dyDescent="0.2">
      <c r="B257" s="11">
        <v>43211600</v>
      </c>
      <c r="C257" s="14" t="s">
        <v>1284</v>
      </c>
      <c r="D257" s="15">
        <v>42050</v>
      </c>
      <c r="E257" s="11">
        <v>2</v>
      </c>
      <c r="F257" s="11" t="s">
        <v>1158</v>
      </c>
      <c r="G257" s="11" t="s">
        <v>218</v>
      </c>
      <c r="H257" s="16">
        <v>6960000</v>
      </c>
      <c r="I257" s="16">
        <v>6960000</v>
      </c>
      <c r="J257" s="11" t="s">
        <v>56</v>
      </c>
      <c r="K257" s="11" t="s">
        <v>56</v>
      </c>
      <c r="L257" s="20" t="s">
        <v>219</v>
      </c>
    </row>
    <row r="258" spans="2:12" ht="48" x14ac:dyDescent="0.2">
      <c r="B258" s="11">
        <v>80111600</v>
      </c>
      <c r="C258" s="18" t="s">
        <v>1285</v>
      </c>
      <c r="D258" s="15">
        <v>42139</v>
      </c>
      <c r="E258" s="11">
        <v>7</v>
      </c>
      <c r="F258" s="11" t="s">
        <v>246</v>
      </c>
      <c r="G258" s="11" t="s">
        <v>218</v>
      </c>
      <c r="H258" s="16">
        <v>100000000</v>
      </c>
      <c r="I258" s="16">
        <v>100000000</v>
      </c>
      <c r="J258" s="11" t="s">
        <v>56</v>
      </c>
      <c r="K258" s="11" t="s">
        <v>56</v>
      </c>
      <c r="L258" s="20" t="s">
        <v>219</v>
      </c>
    </row>
    <row r="259" spans="2:12" ht="60" x14ac:dyDescent="0.2">
      <c r="B259" s="11">
        <v>78111800</v>
      </c>
      <c r="C259" s="14" t="s">
        <v>1286</v>
      </c>
      <c r="D259" s="15">
        <v>42024</v>
      </c>
      <c r="E259" s="11">
        <v>11</v>
      </c>
      <c r="F259" s="11" t="s">
        <v>244</v>
      </c>
      <c r="G259" s="11" t="s">
        <v>14</v>
      </c>
      <c r="H259" s="16">
        <v>55000000</v>
      </c>
      <c r="I259" s="16">
        <v>55000000</v>
      </c>
      <c r="J259" s="11" t="s">
        <v>56</v>
      </c>
      <c r="K259" s="11" t="s">
        <v>56</v>
      </c>
      <c r="L259" s="20" t="s">
        <v>219</v>
      </c>
    </row>
    <row r="260" spans="2:12" ht="60" x14ac:dyDescent="0.2">
      <c r="B260" s="11">
        <v>43211500</v>
      </c>
      <c r="C260" s="14" t="s">
        <v>1287</v>
      </c>
      <c r="D260" s="15">
        <v>42050</v>
      </c>
      <c r="E260" s="11">
        <v>2</v>
      </c>
      <c r="F260" s="11" t="s">
        <v>1158</v>
      </c>
      <c r="G260" s="11" t="s">
        <v>14</v>
      </c>
      <c r="H260" s="16">
        <v>34060431</v>
      </c>
      <c r="I260" s="16">
        <v>34060431</v>
      </c>
      <c r="J260" s="11" t="s">
        <v>56</v>
      </c>
      <c r="K260" s="11" t="s">
        <v>56</v>
      </c>
      <c r="L260" s="20" t="s">
        <v>219</v>
      </c>
    </row>
    <row r="261" spans="2:12" ht="72" x14ac:dyDescent="0.2">
      <c r="B261" s="11">
        <v>43211500</v>
      </c>
      <c r="C261" s="14" t="s">
        <v>1288</v>
      </c>
      <c r="D261" s="15">
        <v>42050</v>
      </c>
      <c r="E261" s="11">
        <v>2</v>
      </c>
      <c r="F261" s="11" t="s">
        <v>244</v>
      </c>
      <c r="G261" s="11" t="s">
        <v>14</v>
      </c>
      <c r="H261" s="16">
        <v>5000000</v>
      </c>
      <c r="I261" s="16">
        <v>5000000</v>
      </c>
      <c r="J261" s="11" t="s">
        <v>56</v>
      </c>
      <c r="K261" s="11" t="s">
        <v>56</v>
      </c>
      <c r="L261" s="20" t="s">
        <v>219</v>
      </c>
    </row>
    <row r="262" spans="2:12" ht="60" x14ac:dyDescent="0.2">
      <c r="B262" s="11" t="s">
        <v>248</v>
      </c>
      <c r="C262" s="18" t="s">
        <v>1289</v>
      </c>
      <c r="D262" s="15">
        <v>42050</v>
      </c>
      <c r="E262" s="11">
        <v>2</v>
      </c>
      <c r="F262" s="11" t="s">
        <v>244</v>
      </c>
      <c r="G262" s="11" t="s">
        <v>14</v>
      </c>
      <c r="H262" s="16">
        <v>22458450</v>
      </c>
      <c r="I262" s="16">
        <v>22458450</v>
      </c>
      <c r="J262" s="11" t="s">
        <v>56</v>
      </c>
      <c r="K262" s="11" t="s">
        <v>56</v>
      </c>
      <c r="L262" s="20" t="s">
        <v>219</v>
      </c>
    </row>
    <row r="263" spans="2:12" ht="60" x14ac:dyDescent="0.2">
      <c r="B263" s="11" t="s">
        <v>248</v>
      </c>
      <c r="C263" s="14" t="s">
        <v>1290</v>
      </c>
      <c r="D263" s="15">
        <v>42050</v>
      </c>
      <c r="E263" s="11">
        <v>2</v>
      </c>
      <c r="F263" s="11" t="s">
        <v>244</v>
      </c>
      <c r="G263" s="11" t="s">
        <v>218</v>
      </c>
      <c r="H263" s="16">
        <v>60000000</v>
      </c>
      <c r="I263" s="16">
        <v>60000000</v>
      </c>
      <c r="J263" s="11" t="s">
        <v>56</v>
      </c>
      <c r="K263" s="11" t="s">
        <v>56</v>
      </c>
      <c r="L263" s="20" t="s">
        <v>219</v>
      </c>
    </row>
    <row r="264" spans="2:12" ht="60" x14ac:dyDescent="0.2">
      <c r="B264" s="11">
        <v>78111800</v>
      </c>
      <c r="C264" s="14" t="s">
        <v>1291</v>
      </c>
      <c r="D264" s="15">
        <v>42024</v>
      </c>
      <c r="E264" s="11">
        <v>11</v>
      </c>
      <c r="F264" s="11" t="s">
        <v>244</v>
      </c>
      <c r="G264" s="11" t="s">
        <v>14</v>
      </c>
      <c r="H264" s="16">
        <v>55000000</v>
      </c>
      <c r="I264" s="16">
        <v>55000000</v>
      </c>
      <c r="J264" s="11" t="s">
        <v>56</v>
      </c>
      <c r="K264" s="11" t="s">
        <v>56</v>
      </c>
      <c r="L264" s="20" t="s">
        <v>219</v>
      </c>
    </row>
    <row r="265" spans="2:12" ht="60" x14ac:dyDescent="0.2">
      <c r="B265" s="11">
        <v>43211500</v>
      </c>
      <c r="C265" s="14" t="s">
        <v>1292</v>
      </c>
      <c r="D265" s="15">
        <v>42050</v>
      </c>
      <c r="E265" s="11">
        <v>2</v>
      </c>
      <c r="F265" s="11" t="s">
        <v>1158</v>
      </c>
      <c r="G265" s="11" t="s">
        <v>249</v>
      </c>
      <c r="H265" s="16">
        <v>25000000</v>
      </c>
      <c r="I265" s="16">
        <v>25000000</v>
      </c>
      <c r="J265" s="11" t="s">
        <v>56</v>
      </c>
      <c r="K265" s="11" t="s">
        <v>56</v>
      </c>
      <c r="L265" s="20" t="s">
        <v>219</v>
      </c>
    </row>
    <row r="266" spans="2:12" ht="48" x14ac:dyDescent="0.2">
      <c r="B266" s="11" t="s">
        <v>250</v>
      </c>
      <c r="C266" s="14" t="s">
        <v>1293</v>
      </c>
      <c r="D266" s="15">
        <v>42050</v>
      </c>
      <c r="E266" s="11">
        <v>2</v>
      </c>
      <c r="F266" s="11" t="s">
        <v>1158</v>
      </c>
      <c r="G266" s="11" t="s">
        <v>249</v>
      </c>
      <c r="H266" s="16">
        <v>2890000</v>
      </c>
      <c r="I266" s="16">
        <v>2890000</v>
      </c>
      <c r="J266" s="11" t="s">
        <v>56</v>
      </c>
      <c r="K266" s="11" t="s">
        <v>56</v>
      </c>
      <c r="L266" s="20" t="s">
        <v>219</v>
      </c>
    </row>
    <row r="267" spans="2:12" ht="60" x14ac:dyDescent="0.2">
      <c r="B267" s="11">
        <v>80111600</v>
      </c>
      <c r="C267" s="14" t="s">
        <v>1294</v>
      </c>
      <c r="D267" s="15">
        <v>42036</v>
      </c>
      <c r="E267" s="11">
        <v>7</v>
      </c>
      <c r="F267" s="11" t="s">
        <v>251</v>
      </c>
      <c r="G267" s="11" t="s">
        <v>249</v>
      </c>
      <c r="H267" s="16">
        <v>150000000</v>
      </c>
      <c r="I267" s="16">
        <v>150000000</v>
      </c>
      <c r="J267" s="11" t="s">
        <v>56</v>
      </c>
      <c r="K267" s="11" t="s">
        <v>56</v>
      </c>
      <c r="L267" s="20" t="s">
        <v>219</v>
      </c>
    </row>
    <row r="268" spans="2:12" ht="72" x14ac:dyDescent="0.2">
      <c r="B268" s="11">
        <v>53102500</v>
      </c>
      <c r="C268" s="14" t="s">
        <v>1295</v>
      </c>
      <c r="D268" s="15">
        <v>42036</v>
      </c>
      <c r="E268" s="11">
        <v>2</v>
      </c>
      <c r="F268" s="11" t="s">
        <v>244</v>
      </c>
      <c r="G268" s="11" t="s">
        <v>249</v>
      </c>
      <c r="H268" s="16">
        <v>150000</v>
      </c>
      <c r="I268" s="16">
        <v>150000</v>
      </c>
      <c r="J268" s="11" t="s">
        <v>56</v>
      </c>
      <c r="K268" s="11" t="s">
        <v>56</v>
      </c>
      <c r="L268" s="20" t="s">
        <v>219</v>
      </c>
    </row>
    <row r="269" spans="2:12" ht="72" x14ac:dyDescent="0.2">
      <c r="B269" s="11">
        <v>53103100</v>
      </c>
      <c r="C269" s="14" t="s">
        <v>1296</v>
      </c>
      <c r="D269" s="15">
        <v>42036</v>
      </c>
      <c r="E269" s="11">
        <v>2</v>
      </c>
      <c r="F269" s="11" t="s">
        <v>244</v>
      </c>
      <c r="G269" s="11" t="s">
        <v>249</v>
      </c>
      <c r="H269" s="16">
        <v>200000</v>
      </c>
      <c r="I269" s="16">
        <v>200000</v>
      </c>
      <c r="J269" s="11" t="s">
        <v>56</v>
      </c>
      <c r="K269" s="11" t="s">
        <v>56</v>
      </c>
      <c r="L269" s="20" t="s">
        <v>219</v>
      </c>
    </row>
    <row r="270" spans="2:12" ht="72" x14ac:dyDescent="0.2">
      <c r="B270" s="11">
        <v>53103000</v>
      </c>
      <c r="C270" s="14" t="s">
        <v>1297</v>
      </c>
      <c r="D270" s="15">
        <v>42036</v>
      </c>
      <c r="E270" s="11">
        <v>2</v>
      </c>
      <c r="F270" s="11" t="s">
        <v>244</v>
      </c>
      <c r="G270" s="11" t="s">
        <v>249</v>
      </c>
      <c r="H270" s="16">
        <v>250000</v>
      </c>
      <c r="I270" s="16">
        <v>250000</v>
      </c>
      <c r="J270" s="11" t="s">
        <v>56</v>
      </c>
      <c r="K270" s="11" t="s">
        <v>56</v>
      </c>
      <c r="L270" s="20" t="s">
        <v>219</v>
      </c>
    </row>
    <row r="271" spans="2:12" ht="60" x14ac:dyDescent="0.2">
      <c r="B271" s="11">
        <v>78111800</v>
      </c>
      <c r="C271" s="14" t="s">
        <v>1298</v>
      </c>
      <c r="D271" s="15">
        <v>42024</v>
      </c>
      <c r="E271" s="11">
        <v>11</v>
      </c>
      <c r="F271" s="11" t="s">
        <v>244</v>
      </c>
      <c r="G271" s="11" t="s">
        <v>249</v>
      </c>
      <c r="H271" s="16">
        <v>55000000</v>
      </c>
      <c r="I271" s="16">
        <v>55000000</v>
      </c>
      <c r="J271" s="11" t="s">
        <v>56</v>
      </c>
      <c r="K271" s="11" t="s">
        <v>56</v>
      </c>
      <c r="L271" s="20" t="s">
        <v>219</v>
      </c>
    </row>
    <row r="272" spans="2:12" ht="108" x14ac:dyDescent="0.2">
      <c r="B272" s="11">
        <v>80111600</v>
      </c>
      <c r="C272" s="14" t="s">
        <v>1299</v>
      </c>
      <c r="D272" s="15">
        <v>42024</v>
      </c>
      <c r="E272" s="11">
        <v>11</v>
      </c>
      <c r="F272" s="11" t="s">
        <v>245</v>
      </c>
      <c r="G272" s="11" t="s">
        <v>249</v>
      </c>
      <c r="H272" s="16">
        <v>23760000</v>
      </c>
      <c r="I272" s="16">
        <v>23760000</v>
      </c>
      <c r="J272" s="11" t="s">
        <v>56</v>
      </c>
      <c r="K272" s="11" t="s">
        <v>56</v>
      </c>
      <c r="L272" s="20" t="s">
        <v>219</v>
      </c>
    </row>
    <row r="273" spans="2:12" ht="48" x14ac:dyDescent="0.2">
      <c r="B273" s="11">
        <v>43211500</v>
      </c>
      <c r="C273" s="14" t="s">
        <v>1300</v>
      </c>
      <c r="D273" s="15">
        <v>42050</v>
      </c>
      <c r="E273" s="11">
        <v>2</v>
      </c>
      <c r="F273" s="11" t="s">
        <v>1158</v>
      </c>
      <c r="G273" s="11" t="s">
        <v>14</v>
      </c>
      <c r="H273" s="16">
        <f>20*5000000</f>
        <v>100000000</v>
      </c>
      <c r="I273" s="16">
        <f>20*5000000</f>
        <v>100000000</v>
      </c>
      <c r="J273" s="11" t="s">
        <v>56</v>
      </c>
      <c r="K273" s="11" t="s">
        <v>56</v>
      </c>
      <c r="L273" s="20" t="s">
        <v>219</v>
      </c>
    </row>
    <row r="274" spans="2:12" ht="48" x14ac:dyDescent="0.2">
      <c r="B274" s="11" t="s">
        <v>250</v>
      </c>
      <c r="C274" s="14" t="s">
        <v>1301</v>
      </c>
      <c r="D274" s="15">
        <v>42050</v>
      </c>
      <c r="E274" s="11">
        <v>2</v>
      </c>
      <c r="F274" s="11" t="s">
        <v>1158</v>
      </c>
      <c r="G274" s="11" t="s">
        <v>14</v>
      </c>
      <c r="H274" s="16">
        <v>2890000</v>
      </c>
      <c r="I274" s="16">
        <v>2890000</v>
      </c>
      <c r="J274" s="11" t="s">
        <v>56</v>
      </c>
      <c r="K274" s="11" t="s">
        <v>56</v>
      </c>
      <c r="L274" s="20" t="s">
        <v>219</v>
      </c>
    </row>
    <row r="275" spans="2:12" ht="48" x14ac:dyDescent="0.2">
      <c r="B275" s="11" t="s">
        <v>250</v>
      </c>
      <c r="C275" s="14" t="s">
        <v>1302</v>
      </c>
      <c r="D275" s="15">
        <v>42050</v>
      </c>
      <c r="E275" s="11">
        <v>2</v>
      </c>
      <c r="F275" s="11" t="s">
        <v>1158</v>
      </c>
      <c r="G275" s="11" t="s">
        <v>14</v>
      </c>
      <c r="H275" s="16">
        <v>10000000</v>
      </c>
      <c r="I275" s="16">
        <v>10000000</v>
      </c>
      <c r="J275" s="11" t="s">
        <v>56</v>
      </c>
      <c r="K275" s="11" t="s">
        <v>56</v>
      </c>
      <c r="L275" s="20" t="s">
        <v>219</v>
      </c>
    </row>
    <row r="276" spans="2:12" ht="48" x14ac:dyDescent="0.2">
      <c r="B276" s="11">
        <v>52161505</v>
      </c>
      <c r="C276" s="14" t="s">
        <v>1303</v>
      </c>
      <c r="D276" s="15">
        <v>42036</v>
      </c>
      <c r="E276" s="11">
        <v>2</v>
      </c>
      <c r="F276" s="11" t="s">
        <v>1158</v>
      </c>
      <c r="G276" s="11" t="s">
        <v>14</v>
      </c>
      <c r="H276" s="16">
        <v>3500000</v>
      </c>
      <c r="I276" s="16">
        <v>3500000</v>
      </c>
      <c r="J276" s="11" t="s">
        <v>56</v>
      </c>
      <c r="K276" s="11" t="s">
        <v>56</v>
      </c>
      <c r="L276" s="20" t="s">
        <v>219</v>
      </c>
    </row>
    <row r="277" spans="2:12" ht="60" x14ac:dyDescent="0.2">
      <c r="B277" s="11">
        <v>80131500</v>
      </c>
      <c r="C277" s="14" t="s">
        <v>1304</v>
      </c>
      <c r="D277" s="15">
        <v>42036</v>
      </c>
      <c r="E277" s="11">
        <v>2</v>
      </c>
      <c r="F277" s="11" t="s">
        <v>217</v>
      </c>
      <c r="G277" s="11" t="s">
        <v>14</v>
      </c>
      <c r="H277" s="16">
        <v>120000000</v>
      </c>
      <c r="I277" s="16">
        <v>120000000</v>
      </c>
      <c r="J277" s="11" t="s">
        <v>56</v>
      </c>
      <c r="K277" s="11" t="s">
        <v>56</v>
      </c>
      <c r="L277" s="20" t="s">
        <v>219</v>
      </c>
    </row>
    <row r="278" spans="2:12" ht="60" x14ac:dyDescent="0.2">
      <c r="B278" s="11">
        <v>80131500</v>
      </c>
      <c r="C278" s="14" t="s">
        <v>1305</v>
      </c>
      <c r="D278" s="15">
        <v>42036</v>
      </c>
      <c r="E278" s="11">
        <v>2</v>
      </c>
      <c r="F278" s="11" t="s">
        <v>217</v>
      </c>
      <c r="G278" s="11" t="s">
        <v>14</v>
      </c>
      <c r="H278" s="16">
        <f>7000000*11</f>
        <v>77000000</v>
      </c>
      <c r="I278" s="16">
        <f>+H278</f>
        <v>77000000</v>
      </c>
      <c r="J278" s="11" t="s">
        <v>56</v>
      </c>
      <c r="K278" s="11" t="s">
        <v>56</v>
      </c>
      <c r="L278" s="20" t="s">
        <v>219</v>
      </c>
    </row>
    <row r="279" spans="2:12" ht="96" x14ac:dyDescent="0.2">
      <c r="B279" s="11">
        <v>82101500</v>
      </c>
      <c r="C279" s="14" t="s">
        <v>1306</v>
      </c>
      <c r="D279" s="15">
        <v>42036</v>
      </c>
      <c r="E279" s="11">
        <v>11</v>
      </c>
      <c r="F279" s="11" t="s">
        <v>244</v>
      </c>
      <c r="G279" s="11" t="s">
        <v>14</v>
      </c>
      <c r="H279" s="16">
        <v>16000000</v>
      </c>
      <c r="I279" s="16">
        <v>16000000</v>
      </c>
      <c r="J279" s="11" t="s">
        <v>56</v>
      </c>
      <c r="K279" s="11" t="s">
        <v>56</v>
      </c>
      <c r="L279" s="20" t="s">
        <v>219</v>
      </c>
    </row>
    <row r="280" spans="2:12" ht="48" x14ac:dyDescent="0.2">
      <c r="B280" s="11">
        <v>78111800</v>
      </c>
      <c r="C280" s="14" t="s">
        <v>1307</v>
      </c>
      <c r="D280" s="15">
        <v>42024</v>
      </c>
      <c r="E280" s="11">
        <v>11</v>
      </c>
      <c r="F280" s="11" t="s">
        <v>247</v>
      </c>
      <c r="G280" s="11" t="s">
        <v>14</v>
      </c>
      <c r="H280" s="16">
        <v>165000000</v>
      </c>
      <c r="I280" s="16">
        <v>165000000</v>
      </c>
      <c r="J280" s="11" t="s">
        <v>56</v>
      </c>
      <c r="K280" s="11" t="s">
        <v>56</v>
      </c>
      <c r="L280" s="20" t="s">
        <v>219</v>
      </c>
    </row>
    <row r="281" spans="2:12" ht="72" x14ac:dyDescent="0.2">
      <c r="B281" s="11">
        <v>56112100</v>
      </c>
      <c r="C281" s="14" t="s">
        <v>1308</v>
      </c>
      <c r="D281" s="15">
        <v>42050</v>
      </c>
      <c r="E281" s="11">
        <v>2</v>
      </c>
      <c r="F281" s="11" t="s">
        <v>244</v>
      </c>
      <c r="G281" s="11" t="s">
        <v>14</v>
      </c>
      <c r="H281" s="16">
        <v>4657632</v>
      </c>
      <c r="I281" s="16">
        <v>4657632</v>
      </c>
      <c r="J281" s="11" t="s">
        <v>56</v>
      </c>
      <c r="K281" s="11" t="s">
        <v>56</v>
      </c>
      <c r="L281" s="20" t="s">
        <v>219</v>
      </c>
    </row>
    <row r="282" spans="2:12" ht="96" x14ac:dyDescent="0.2">
      <c r="B282" s="11">
        <v>95131700</v>
      </c>
      <c r="C282" s="14" t="s">
        <v>1309</v>
      </c>
      <c r="D282" s="15">
        <v>42050</v>
      </c>
      <c r="E282" s="11">
        <v>2</v>
      </c>
      <c r="F282" s="11" t="s">
        <v>244</v>
      </c>
      <c r="G282" s="11" t="s">
        <v>14</v>
      </c>
      <c r="H282" s="16">
        <v>12388800</v>
      </c>
      <c r="I282" s="16">
        <v>12388800</v>
      </c>
      <c r="J282" s="11" t="s">
        <v>56</v>
      </c>
      <c r="K282" s="11" t="s">
        <v>56</v>
      </c>
      <c r="L282" s="20" t="s">
        <v>219</v>
      </c>
    </row>
    <row r="283" spans="2:12" ht="72" x14ac:dyDescent="0.2">
      <c r="B283" s="11">
        <v>43221500</v>
      </c>
      <c r="C283" s="14" t="s">
        <v>1310</v>
      </c>
      <c r="D283" s="15">
        <v>42050</v>
      </c>
      <c r="E283" s="11">
        <v>2</v>
      </c>
      <c r="F283" s="11" t="s">
        <v>1158</v>
      </c>
      <c r="G283" s="11" t="s">
        <v>14</v>
      </c>
      <c r="H283" s="16">
        <v>11252000</v>
      </c>
      <c r="I283" s="16">
        <v>11252000</v>
      </c>
      <c r="J283" s="11" t="s">
        <v>56</v>
      </c>
      <c r="K283" s="11" t="s">
        <v>56</v>
      </c>
      <c r="L283" s="20" t="s">
        <v>219</v>
      </c>
    </row>
    <row r="284" spans="2:12" ht="72" x14ac:dyDescent="0.2">
      <c r="B284" s="11">
        <v>56112100</v>
      </c>
      <c r="C284" s="14" t="s">
        <v>1311</v>
      </c>
      <c r="D284" s="15">
        <v>42050</v>
      </c>
      <c r="E284" s="11">
        <v>2</v>
      </c>
      <c r="F284" s="11" t="s">
        <v>1158</v>
      </c>
      <c r="G284" s="11" t="s">
        <v>14</v>
      </c>
      <c r="H284" s="16">
        <f>60000*50</f>
        <v>3000000</v>
      </c>
      <c r="I284" s="16">
        <f>60000*50</f>
        <v>3000000</v>
      </c>
      <c r="J284" s="11" t="s">
        <v>56</v>
      </c>
      <c r="K284" s="11" t="s">
        <v>56</v>
      </c>
      <c r="L284" s="20" t="s">
        <v>219</v>
      </c>
    </row>
    <row r="285" spans="2:12" ht="60" x14ac:dyDescent="0.2">
      <c r="B285" s="11">
        <v>56101500</v>
      </c>
      <c r="C285" s="14" t="s">
        <v>1312</v>
      </c>
      <c r="D285" s="15">
        <v>42050</v>
      </c>
      <c r="E285" s="11">
        <v>2</v>
      </c>
      <c r="F285" s="11" t="s">
        <v>244</v>
      </c>
      <c r="G285" s="11" t="s">
        <v>14</v>
      </c>
      <c r="H285" s="16">
        <f>10*100000</f>
        <v>1000000</v>
      </c>
      <c r="I285" s="16">
        <v>1000000</v>
      </c>
      <c r="J285" s="11" t="s">
        <v>56</v>
      </c>
      <c r="K285" s="11" t="s">
        <v>56</v>
      </c>
      <c r="L285" s="20" t="s">
        <v>219</v>
      </c>
    </row>
    <row r="286" spans="2:12" ht="60" x14ac:dyDescent="0.2">
      <c r="B286" s="11">
        <v>90101600</v>
      </c>
      <c r="C286" s="11" t="s">
        <v>1313</v>
      </c>
      <c r="D286" s="15">
        <v>42050</v>
      </c>
      <c r="E286" s="11">
        <v>6</v>
      </c>
      <c r="F286" s="11" t="s">
        <v>247</v>
      </c>
      <c r="G286" s="11" t="s">
        <v>14</v>
      </c>
      <c r="H286" s="16">
        <v>100000000</v>
      </c>
      <c r="I286" s="16">
        <v>100000000</v>
      </c>
      <c r="J286" s="11" t="s">
        <v>56</v>
      </c>
      <c r="K286" s="11" t="s">
        <v>56</v>
      </c>
      <c r="L286" s="20" t="s">
        <v>219</v>
      </c>
    </row>
    <row r="287" spans="2:12" ht="36" x14ac:dyDescent="0.2">
      <c r="B287" s="11">
        <v>43211500</v>
      </c>
      <c r="C287" s="14" t="s">
        <v>252</v>
      </c>
      <c r="D287" s="15">
        <v>42050</v>
      </c>
      <c r="E287" s="11">
        <v>2</v>
      </c>
      <c r="F287" s="11" t="s">
        <v>1158</v>
      </c>
      <c r="G287" s="11" t="s">
        <v>31</v>
      </c>
      <c r="H287" s="16">
        <v>40000000</v>
      </c>
      <c r="I287" s="16">
        <v>40000000</v>
      </c>
      <c r="J287" s="11" t="s">
        <v>56</v>
      </c>
      <c r="K287" s="11" t="s">
        <v>56</v>
      </c>
      <c r="L287" s="20" t="s">
        <v>219</v>
      </c>
    </row>
    <row r="288" spans="2:12" ht="48" x14ac:dyDescent="0.2">
      <c r="B288" s="11">
        <v>43211500</v>
      </c>
      <c r="C288" s="14" t="s">
        <v>1314</v>
      </c>
      <c r="D288" s="15">
        <v>42050</v>
      </c>
      <c r="E288" s="11">
        <v>2</v>
      </c>
      <c r="F288" s="11" t="s">
        <v>1158</v>
      </c>
      <c r="G288" s="11" t="s">
        <v>31</v>
      </c>
      <c r="H288" s="16">
        <f>2890000*2</f>
        <v>5780000</v>
      </c>
      <c r="I288" s="16">
        <v>5780000</v>
      </c>
      <c r="J288" s="11" t="s">
        <v>56</v>
      </c>
      <c r="K288" s="11" t="s">
        <v>56</v>
      </c>
      <c r="L288" s="20" t="s">
        <v>219</v>
      </c>
    </row>
    <row r="289" spans="2:12" ht="48" x14ac:dyDescent="0.2">
      <c r="B289" s="11">
        <v>43211600</v>
      </c>
      <c r="C289" s="14" t="s">
        <v>1315</v>
      </c>
      <c r="D289" s="15">
        <v>42050</v>
      </c>
      <c r="E289" s="11">
        <v>2</v>
      </c>
      <c r="F289" s="11" t="s">
        <v>1158</v>
      </c>
      <c r="G289" s="11" t="s">
        <v>31</v>
      </c>
      <c r="H289" s="16">
        <v>6960000</v>
      </c>
      <c r="I289" s="16">
        <v>6960000</v>
      </c>
      <c r="J289" s="11" t="s">
        <v>56</v>
      </c>
      <c r="K289" s="11" t="s">
        <v>56</v>
      </c>
      <c r="L289" s="20" t="s">
        <v>219</v>
      </c>
    </row>
    <row r="290" spans="2:12" ht="48" x14ac:dyDescent="0.2">
      <c r="B290" s="11">
        <v>43201500</v>
      </c>
      <c r="C290" s="14" t="s">
        <v>1316</v>
      </c>
      <c r="D290" s="15">
        <v>42050</v>
      </c>
      <c r="E290" s="11">
        <v>2</v>
      </c>
      <c r="F290" s="11" t="s">
        <v>1158</v>
      </c>
      <c r="G290" s="11" t="s">
        <v>31</v>
      </c>
      <c r="H290" s="16">
        <v>1400000</v>
      </c>
      <c r="I290" s="16">
        <v>1400000</v>
      </c>
      <c r="J290" s="11" t="s">
        <v>56</v>
      </c>
      <c r="K290" s="11" t="s">
        <v>56</v>
      </c>
      <c r="L290" s="20" t="s">
        <v>219</v>
      </c>
    </row>
    <row r="291" spans="2:12" ht="72" x14ac:dyDescent="0.2">
      <c r="B291" s="11">
        <v>80111600</v>
      </c>
      <c r="C291" s="14" t="s">
        <v>1317</v>
      </c>
      <c r="D291" s="15">
        <v>42050</v>
      </c>
      <c r="E291" s="11">
        <v>7</v>
      </c>
      <c r="F291" s="11" t="s">
        <v>251</v>
      </c>
      <c r="G291" s="11" t="s">
        <v>31</v>
      </c>
      <c r="H291" s="16">
        <v>500000000</v>
      </c>
      <c r="I291" s="16">
        <f>+H291</f>
        <v>500000000</v>
      </c>
      <c r="J291" s="11" t="s">
        <v>56</v>
      </c>
      <c r="K291" s="11" t="s">
        <v>56</v>
      </c>
      <c r="L291" s="20" t="s">
        <v>219</v>
      </c>
    </row>
    <row r="292" spans="2:12" ht="60" x14ac:dyDescent="0.2">
      <c r="B292" s="11">
        <v>78111800</v>
      </c>
      <c r="C292" s="14" t="s">
        <v>1318</v>
      </c>
      <c r="D292" s="15">
        <v>42024</v>
      </c>
      <c r="E292" s="11">
        <v>11</v>
      </c>
      <c r="F292" s="11" t="s">
        <v>247</v>
      </c>
      <c r="G292" s="11" t="s">
        <v>14</v>
      </c>
      <c r="H292" s="16">
        <v>110000000</v>
      </c>
      <c r="I292" s="16">
        <v>110000000</v>
      </c>
      <c r="J292" s="11" t="s">
        <v>56</v>
      </c>
      <c r="K292" s="11" t="s">
        <v>56</v>
      </c>
      <c r="L292" s="20" t="s">
        <v>219</v>
      </c>
    </row>
    <row r="293" spans="2:12" ht="84" x14ac:dyDescent="0.2">
      <c r="B293" s="11">
        <v>80101500</v>
      </c>
      <c r="C293" s="14" t="s">
        <v>1319</v>
      </c>
      <c r="D293" s="15">
        <v>42050</v>
      </c>
      <c r="E293" s="11">
        <v>7</v>
      </c>
      <c r="F293" s="11" t="s">
        <v>251</v>
      </c>
      <c r="G293" s="11" t="s">
        <v>31</v>
      </c>
      <c r="H293" s="16">
        <v>85000000</v>
      </c>
      <c r="I293" s="16">
        <v>85000000</v>
      </c>
      <c r="J293" s="11" t="s">
        <v>56</v>
      </c>
      <c r="K293" s="11" t="s">
        <v>56</v>
      </c>
      <c r="L293" s="20" t="s">
        <v>219</v>
      </c>
    </row>
    <row r="294" spans="2:12" ht="72" x14ac:dyDescent="0.2">
      <c r="B294" s="11">
        <v>43211500</v>
      </c>
      <c r="C294" s="14" t="s">
        <v>1320</v>
      </c>
      <c r="D294" s="15" t="s">
        <v>253</v>
      </c>
      <c r="E294" s="11">
        <v>2</v>
      </c>
      <c r="F294" s="11" t="s">
        <v>1158</v>
      </c>
      <c r="G294" s="11" t="s">
        <v>31</v>
      </c>
      <c r="H294" s="16">
        <v>10000000</v>
      </c>
      <c r="I294" s="16">
        <v>10000000</v>
      </c>
      <c r="J294" s="11"/>
      <c r="K294" s="11"/>
      <c r="L294" s="20" t="s">
        <v>219</v>
      </c>
    </row>
    <row r="295" spans="2:12" ht="72" x14ac:dyDescent="0.2">
      <c r="B295" s="11">
        <v>43211600</v>
      </c>
      <c r="C295" s="14" t="s">
        <v>1321</v>
      </c>
      <c r="D295" s="15" t="s">
        <v>253</v>
      </c>
      <c r="E295" s="11">
        <v>2</v>
      </c>
      <c r="F295" s="11" t="s">
        <v>1158</v>
      </c>
      <c r="G295" s="11" t="s">
        <v>31</v>
      </c>
      <c r="H295" s="16">
        <v>6960000</v>
      </c>
      <c r="I295" s="16">
        <v>6960000</v>
      </c>
      <c r="J295" s="11"/>
      <c r="K295" s="11"/>
      <c r="L295" s="20" t="s">
        <v>219</v>
      </c>
    </row>
    <row r="296" spans="2:12" ht="60" x14ac:dyDescent="0.2">
      <c r="B296" s="11" t="s">
        <v>250</v>
      </c>
      <c r="C296" s="14" t="s">
        <v>1322</v>
      </c>
      <c r="D296" s="15">
        <v>42050</v>
      </c>
      <c r="E296" s="11">
        <v>2</v>
      </c>
      <c r="F296" s="11" t="s">
        <v>1158</v>
      </c>
      <c r="G296" s="11" t="s">
        <v>218</v>
      </c>
      <c r="H296" s="16">
        <v>2890000</v>
      </c>
      <c r="I296" s="16">
        <v>2890000</v>
      </c>
      <c r="J296" s="11" t="s">
        <v>56</v>
      </c>
      <c r="K296" s="11" t="s">
        <v>56</v>
      </c>
      <c r="L296" s="20" t="s">
        <v>219</v>
      </c>
    </row>
    <row r="297" spans="2:12" ht="48" x14ac:dyDescent="0.2">
      <c r="B297" s="11">
        <v>43211500</v>
      </c>
      <c r="C297" s="14" t="s">
        <v>1323</v>
      </c>
      <c r="D297" s="15">
        <v>42050</v>
      </c>
      <c r="E297" s="11">
        <v>2</v>
      </c>
      <c r="F297" s="11" t="s">
        <v>1158</v>
      </c>
      <c r="G297" s="11" t="s">
        <v>218</v>
      </c>
      <c r="H297" s="16">
        <v>15000000</v>
      </c>
      <c r="I297" s="16">
        <v>15000000</v>
      </c>
      <c r="J297" s="11" t="s">
        <v>56</v>
      </c>
      <c r="K297" s="11" t="s">
        <v>56</v>
      </c>
      <c r="L297" s="20" t="s">
        <v>219</v>
      </c>
    </row>
    <row r="298" spans="2:12" ht="48" x14ac:dyDescent="0.2">
      <c r="B298" s="11" t="s">
        <v>250</v>
      </c>
      <c r="C298" s="14" t="s">
        <v>1324</v>
      </c>
      <c r="D298" s="15">
        <v>42050</v>
      </c>
      <c r="E298" s="11">
        <v>2</v>
      </c>
      <c r="F298" s="11" t="s">
        <v>1158</v>
      </c>
      <c r="G298" s="11" t="s">
        <v>218</v>
      </c>
      <c r="H298" s="16">
        <v>2890000</v>
      </c>
      <c r="I298" s="16">
        <v>2890000</v>
      </c>
      <c r="J298" s="11" t="s">
        <v>56</v>
      </c>
      <c r="K298" s="11" t="s">
        <v>56</v>
      </c>
      <c r="L298" s="20" t="s">
        <v>219</v>
      </c>
    </row>
    <row r="299" spans="2:12" ht="48" x14ac:dyDescent="0.2">
      <c r="B299" s="11">
        <v>43211600</v>
      </c>
      <c r="C299" s="14" t="s">
        <v>1325</v>
      </c>
      <c r="D299" s="15">
        <v>42050</v>
      </c>
      <c r="E299" s="11">
        <v>2</v>
      </c>
      <c r="F299" s="11" t="s">
        <v>1158</v>
      </c>
      <c r="G299" s="11" t="s">
        <v>218</v>
      </c>
      <c r="H299" s="16">
        <v>3480000</v>
      </c>
      <c r="I299" s="16">
        <v>3480000</v>
      </c>
      <c r="J299" s="11" t="s">
        <v>56</v>
      </c>
      <c r="K299" s="11" t="s">
        <v>56</v>
      </c>
      <c r="L299" s="20" t="s">
        <v>219</v>
      </c>
    </row>
    <row r="300" spans="2:12" ht="48" x14ac:dyDescent="0.2">
      <c r="B300" s="11">
        <v>78111800</v>
      </c>
      <c r="C300" s="14" t="s">
        <v>1326</v>
      </c>
      <c r="D300" s="15">
        <v>42024</v>
      </c>
      <c r="E300" s="11">
        <v>2</v>
      </c>
      <c r="F300" s="11" t="s">
        <v>244</v>
      </c>
      <c r="G300" s="11" t="s">
        <v>14</v>
      </c>
      <c r="H300" s="16">
        <v>55000000</v>
      </c>
      <c r="I300" s="16">
        <v>55000000</v>
      </c>
      <c r="J300" s="11" t="s">
        <v>56</v>
      </c>
      <c r="K300" s="11" t="s">
        <v>56</v>
      </c>
      <c r="L300" s="20" t="s">
        <v>219</v>
      </c>
    </row>
    <row r="301" spans="2:12" x14ac:dyDescent="0.2">
      <c r="B301" s="11">
        <v>44111900</v>
      </c>
      <c r="C301" s="299" t="s">
        <v>254</v>
      </c>
      <c r="D301" s="15">
        <v>42050</v>
      </c>
      <c r="E301" s="11">
        <v>8</v>
      </c>
      <c r="F301" s="18" t="s">
        <v>1158</v>
      </c>
      <c r="G301" s="11" t="s">
        <v>14</v>
      </c>
      <c r="H301" s="16">
        <v>256782</v>
      </c>
      <c r="I301" s="16">
        <v>256782</v>
      </c>
      <c r="J301" s="11" t="s">
        <v>56</v>
      </c>
      <c r="K301" s="11" t="s">
        <v>56</v>
      </c>
      <c r="L301" s="20" t="s">
        <v>219</v>
      </c>
    </row>
    <row r="302" spans="2:12" x14ac:dyDescent="0.2">
      <c r="B302" s="11">
        <v>43201800</v>
      </c>
      <c r="C302" s="299" t="s">
        <v>254</v>
      </c>
      <c r="D302" s="15">
        <v>42050</v>
      </c>
      <c r="E302" s="11">
        <v>8</v>
      </c>
      <c r="F302" s="18" t="s">
        <v>1158</v>
      </c>
      <c r="G302" s="11" t="s">
        <v>14</v>
      </c>
      <c r="H302" s="16">
        <v>750000</v>
      </c>
      <c r="I302" s="16">
        <v>750000</v>
      </c>
      <c r="J302" s="11" t="s">
        <v>56</v>
      </c>
      <c r="K302" s="11" t="s">
        <v>56</v>
      </c>
      <c r="L302" s="20" t="s">
        <v>219</v>
      </c>
    </row>
    <row r="303" spans="2:12" x14ac:dyDescent="0.2">
      <c r="B303" s="11">
        <v>43201800</v>
      </c>
      <c r="C303" s="299" t="s">
        <v>254</v>
      </c>
      <c r="D303" s="15">
        <v>42050</v>
      </c>
      <c r="E303" s="11">
        <v>8</v>
      </c>
      <c r="F303" s="18" t="s">
        <v>1158</v>
      </c>
      <c r="G303" s="11" t="s">
        <v>14</v>
      </c>
      <c r="H303" s="16">
        <v>375000</v>
      </c>
      <c r="I303" s="16">
        <v>375000</v>
      </c>
      <c r="J303" s="11" t="s">
        <v>56</v>
      </c>
      <c r="K303" s="11" t="s">
        <v>56</v>
      </c>
      <c r="L303" s="20" t="s">
        <v>219</v>
      </c>
    </row>
    <row r="304" spans="2:12" x14ac:dyDescent="0.2">
      <c r="B304" s="11">
        <v>41111700</v>
      </c>
      <c r="C304" s="299" t="s">
        <v>254</v>
      </c>
      <c r="D304" s="15">
        <v>42050</v>
      </c>
      <c r="E304" s="11">
        <v>8</v>
      </c>
      <c r="F304" s="18" t="s">
        <v>1158</v>
      </c>
      <c r="G304" s="11" t="s">
        <v>14</v>
      </c>
      <c r="H304" s="16">
        <v>11750</v>
      </c>
      <c r="I304" s="16">
        <v>11750</v>
      </c>
      <c r="J304" s="11" t="s">
        <v>56</v>
      </c>
      <c r="K304" s="11" t="s">
        <v>56</v>
      </c>
      <c r="L304" s="20" t="s">
        <v>219</v>
      </c>
    </row>
    <row r="305" spans="2:12" x14ac:dyDescent="0.2">
      <c r="B305" s="11">
        <v>44111800</v>
      </c>
      <c r="C305" s="299" t="s">
        <v>254</v>
      </c>
      <c r="D305" s="15">
        <v>42050</v>
      </c>
      <c r="E305" s="11">
        <v>8</v>
      </c>
      <c r="F305" s="18" t="s">
        <v>1158</v>
      </c>
      <c r="G305" s="11" t="s">
        <v>14</v>
      </c>
      <c r="H305" s="16">
        <v>91070</v>
      </c>
      <c r="I305" s="16">
        <v>91070</v>
      </c>
      <c r="J305" s="11" t="s">
        <v>56</v>
      </c>
      <c r="K305" s="11" t="s">
        <v>56</v>
      </c>
      <c r="L305" s="20" t="s">
        <v>219</v>
      </c>
    </row>
    <row r="306" spans="2:12" x14ac:dyDescent="0.2">
      <c r="B306" s="11">
        <v>31201500</v>
      </c>
      <c r="C306" s="299" t="s">
        <v>254</v>
      </c>
      <c r="D306" s="15">
        <v>42050</v>
      </c>
      <c r="E306" s="11">
        <v>8</v>
      </c>
      <c r="F306" s="18" t="s">
        <v>1158</v>
      </c>
      <c r="G306" s="11" t="s">
        <v>14</v>
      </c>
      <c r="H306" s="16">
        <v>50000</v>
      </c>
      <c r="I306" s="16">
        <v>50000</v>
      </c>
      <c r="J306" s="11" t="s">
        <v>56</v>
      </c>
      <c r="K306" s="11" t="s">
        <v>56</v>
      </c>
      <c r="L306" s="20" t="s">
        <v>219</v>
      </c>
    </row>
    <row r="307" spans="2:12" x14ac:dyDescent="0.2">
      <c r="B307" s="11">
        <v>31201500</v>
      </c>
      <c r="C307" s="299" t="s">
        <v>254</v>
      </c>
      <c r="D307" s="15">
        <v>42050</v>
      </c>
      <c r="E307" s="11">
        <v>8</v>
      </c>
      <c r="F307" s="18" t="s">
        <v>1158</v>
      </c>
      <c r="G307" s="11" t="s">
        <v>14</v>
      </c>
      <c r="H307" s="16">
        <v>118842</v>
      </c>
      <c r="I307" s="16">
        <v>118842</v>
      </c>
      <c r="J307" s="11" t="s">
        <v>56</v>
      </c>
      <c r="K307" s="11" t="s">
        <v>56</v>
      </c>
      <c r="L307" s="20" t="s">
        <v>219</v>
      </c>
    </row>
    <row r="308" spans="2:12" x14ac:dyDescent="0.2">
      <c r="B308" s="11">
        <v>31201600</v>
      </c>
      <c r="C308" s="299" t="s">
        <v>254</v>
      </c>
      <c r="D308" s="15">
        <v>42050</v>
      </c>
      <c r="E308" s="11">
        <v>8</v>
      </c>
      <c r="F308" s="18" t="s">
        <v>1158</v>
      </c>
      <c r="G308" s="11" t="s">
        <v>14</v>
      </c>
      <c r="H308" s="16">
        <v>114840</v>
      </c>
      <c r="I308" s="16">
        <v>114840</v>
      </c>
      <c r="J308" s="11" t="s">
        <v>56</v>
      </c>
      <c r="K308" s="11" t="s">
        <v>56</v>
      </c>
      <c r="L308" s="20" t="s">
        <v>219</v>
      </c>
    </row>
    <row r="309" spans="2:12" x14ac:dyDescent="0.2">
      <c r="B309" s="11">
        <v>31201600</v>
      </c>
      <c r="C309" s="299" t="s">
        <v>254</v>
      </c>
      <c r="D309" s="15">
        <v>42050</v>
      </c>
      <c r="E309" s="11">
        <v>8</v>
      </c>
      <c r="F309" s="18" t="s">
        <v>1158</v>
      </c>
      <c r="G309" s="11" t="s">
        <v>14</v>
      </c>
      <c r="H309" s="16">
        <v>116400</v>
      </c>
      <c r="I309" s="16">
        <v>116400</v>
      </c>
      <c r="J309" s="11" t="s">
        <v>56</v>
      </c>
      <c r="K309" s="11" t="s">
        <v>56</v>
      </c>
      <c r="L309" s="20" t="s">
        <v>219</v>
      </c>
    </row>
    <row r="310" spans="2:12" x14ac:dyDescent="0.2">
      <c r="B310" s="11">
        <v>44121700</v>
      </c>
      <c r="C310" s="299" t="s">
        <v>254</v>
      </c>
      <c r="D310" s="15">
        <v>42050</v>
      </c>
      <c r="E310" s="11">
        <v>8</v>
      </c>
      <c r="F310" s="18" t="s">
        <v>1158</v>
      </c>
      <c r="G310" s="11" t="s">
        <v>14</v>
      </c>
      <c r="H310" s="16">
        <v>418180</v>
      </c>
      <c r="I310" s="16">
        <v>418180</v>
      </c>
      <c r="J310" s="11" t="s">
        <v>56</v>
      </c>
      <c r="K310" s="11" t="s">
        <v>56</v>
      </c>
      <c r="L310" s="20" t="s">
        <v>219</v>
      </c>
    </row>
    <row r="311" spans="2:12" x14ac:dyDescent="0.2">
      <c r="B311" s="11">
        <v>44121700</v>
      </c>
      <c r="C311" s="299" t="s">
        <v>254</v>
      </c>
      <c r="D311" s="15">
        <v>42050</v>
      </c>
      <c r="E311" s="11">
        <v>8</v>
      </c>
      <c r="F311" s="18" t="s">
        <v>1158</v>
      </c>
      <c r="G311" s="11" t="s">
        <v>14</v>
      </c>
      <c r="H311" s="16">
        <v>99000</v>
      </c>
      <c r="I311" s="16">
        <v>99000</v>
      </c>
      <c r="J311" s="11" t="s">
        <v>56</v>
      </c>
      <c r="K311" s="11" t="s">
        <v>56</v>
      </c>
      <c r="L311" s="20" t="s">
        <v>219</v>
      </c>
    </row>
    <row r="312" spans="2:12" x14ac:dyDescent="0.2">
      <c r="B312" s="21">
        <v>44121700</v>
      </c>
      <c r="C312" s="299" t="s">
        <v>254</v>
      </c>
      <c r="D312" s="15">
        <v>42050</v>
      </c>
      <c r="E312" s="11">
        <v>8</v>
      </c>
      <c r="F312" s="18" t="s">
        <v>1158</v>
      </c>
      <c r="G312" s="11" t="s">
        <v>14</v>
      </c>
      <c r="H312" s="16">
        <v>290928</v>
      </c>
      <c r="I312" s="16">
        <v>290928</v>
      </c>
      <c r="J312" s="11" t="s">
        <v>56</v>
      </c>
      <c r="K312" s="11" t="s">
        <v>56</v>
      </c>
      <c r="L312" s="20" t="s">
        <v>219</v>
      </c>
    </row>
    <row r="313" spans="2:12" x14ac:dyDescent="0.2">
      <c r="B313" s="21">
        <v>44121700</v>
      </c>
      <c r="C313" s="299" t="s">
        <v>254</v>
      </c>
      <c r="D313" s="15">
        <v>42050</v>
      </c>
      <c r="E313" s="11">
        <v>8</v>
      </c>
      <c r="F313" s="18" t="s">
        <v>1158</v>
      </c>
      <c r="G313" s="11" t="s">
        <v>14</v>
      </c>
      <c r="H313" s="16">
        <v>144698</v>
      </c>
      <c r="I313" s="16">
        <v>144698</v>
      </c>
      <c r="J313" s="11" t="s">
        <v>56</v>
      </c>
      <c r="K313" s="11" t="s">
        <v>56</v>
      </c>
      <c r="L313" s="20" t="s">
        <v>219</v>
      </c>
    </row>
    <row r="314" spans="2:12" x14ac:dyDescent="0.2">
      <c r="B314" s="21">
        <v>44121700</v>
      </c>
      <c r="C314" s="299" t="s">
        <v>254</v>
      </c>
      <c r="D314" s="15">
        <v>42050</v>
      </c>
      <c r="E314" s="11">
        <v>8</v>
      </c>
      <c r="F314" s="18" t="s">
        <v>1158</v>
      </c>
      <c r="G314" s="11" t="s">
        <v>14</v>
      </c>
      <c r="H314" s="16">
        <v>275616</v>
      </c>
      <c r="I314" s="16">
        <v>275616</v>
      </c>
      <c r="J314" s="11" t="s">
        <v>56</v>
      </c>
      <c r="K314" s="11" t="s">
        <v>56</v>
      </c>
      <c r="L314" s="20" t="s">
        <v>219</v>
      </c>
    </row>
    <row r="315" spans="2:12" x14ac:dyDescent="0.2">
      <c r="B315" s="21">
        <v>44121700</v>
      </c>
      <c r="C315" s="299" t="s">
        <v>254</v>
      </c>
      <c r="D315" s="15">
        <v>42050</v>
      </c>
      <c r="E315" s="11">
        <v>8</v>
      </c>
      <c r="F315" s="18" t="s">
        <v>1158</v>
      </c>
      <c r="G315" s="11" t="s">
        <v>14</v>
      </c>
      <c r="H315" s="16">
        <v>171680</v>
      </c>
      <c r="I315" s="16">
        <v>171680</v>
      </c>
      <c r="J315" s="11" t="s">
        <v>56</v>
      </c>
      <c r="K315" s="11" t="s">
        <v>56</v>
      </c>
      <c r="L315" s="20" t="s">
        <v>219</v>
      </c>
    </row>
    <row r="316" spans="2:12" x14ac:dyDescent="0.2">
      <c r="B316" s="21">
        <v>44121700</v>
      </c>
      <c r="C316" s="299" t="s">
        <v>254</v>
      </c>
      <c r="D316" s="15">
        <v>42050</v>
      </c>
      <c r="E316" s="11">
        <v>8</v>
      </c>
      <c r="F316" s="18" t="s">
        <v>1158</v>
      </c>
      <c r="G316" s="11" t="s">
        <v>14</v>
      </c>
      <c r="H316" s="16">
        <v>107184</v>
      </c>
      <c r="I316" s="16">
        <v>107184</v>
      </c>
      <c r="J316" s="11" t="s">
        <v>56</v>
      </c>
      <c r="K316" s="11" t="s">
        <v>56</v>
      </c>
      <c r="L316" s="20" t="s">
        <v>219</v>
      </c>
    </row>
    <row r="317" spans="2:12" x14ac:dyDescent="0.2">
      <c r="B317" s="21">
        <v>44121800</v>
      </c>
      <c r="C317" s="299" t="s">
        <v>254</v>
      </c>
      <c r="D317" s="15">
        <v>42050</v>
      </c>
      <c r="E317" s="11">
        <v>8</v>
      </c>
      <c r="F317" s="18" t="s">
        <v>1158</v>
      </c>
      <c r="G317" s="11" t="s">
        <v>14</v>
      </c>
      <c r="H317" s="16">
        <v>8340</v>
      </c>
      <c r="I317" s="16">
        <v>8340</v>
      </c>
      <c r="J317" s="11" t="s">
        <v>56</v>
      </c>
      <c r="K317" s="11" t="s">
        <v>56</v>
      </c>
      <c r="L317" s="20" t="s">
        <v>219</v>
      </c>
    </row>
    <row r="318" spans="2:12" x14ac:dyDescent="0.2">
      <c r="B318" s="11">
        <v>44121800</v>
      </c>
      <c r="C318" s="299" t="s">
        <v>254</v>
      </c>
      <c r="D318" s="15">
        <v>42050</v>
      </c>
      <c r="E318" s="11">
        <v>8</v>
      </c>
      <c r="F318" s="18" t="s">
        <v>1158</v>
      </c>
      <c r="G318" s="11" t="s">
        <v>14</v>
      </c>
      <c r="H318" s="16">
        <v>92626</v>
      </c>
      <c r="I318" s="16">
        <v>92626</v>
      </c>
      <c r="J318" s="11" t="s">
        <v>56</v>
      </c>
      <c r="K318" s="11" t="s">
        <v>56</v>
      </c>
      <c r="L318" s="20" t="s">
        <v>219</v>
      </c>
    </row>
    <row r="319" spans="2:12" x14ac:dyDescent="0.2">
      <c r="B319" s="11">
        <v>44121600</v>
      </c>
      <c r="C319" s="299" t="s">
        <v>254</v>
      </c>
      <c r="D319" s="15">
        <v>42050</v>
      </c>
      <c r="E319" s="11">
        <v>8</v>
      </c>
      <c r="F319" s="18" t="s">
        <v>1158</v>
      </c>
      <c r="G319" s="11" t="s">
        <v>14</v>
      </c>
      <c r="H319" s="16">
        <v>29080</v>
      </c>
      <c r="I319" s="16">
        <v>29080</v>
      </c>
      <c r="J319" s="11" t="s">
        <v>56</v>
      </c>
      <c r="K319" s="11" t="s">
        <v>56</v>
      </c>
      <c r="L319" s="20" t="s">
        <v>219</v>
      </c>
    </row>
    <row r="320" spans="2:12" x14ac:dyDescent="0.2">
      <c r="B320" s="11">
        <v>44121600</v>
      </c>
      <c r="C320" s="299" t="s">
        <v>254</v>
      </c>
      <c r="D320" s="15">
        <v>42050</v>
      </c>
      <c r="E320" s="11">
        <v>8</v>
      </c>
      <c r="F320" s="18" t="s">
        <v>1158</v>
      </c>
      <c r="G320" s="11" t="s">
        <v>14</v>
      </c>
      <c r="H320" s="16">
        <v>108715</v>
      </c>
      <c r="I320" s="16">
        <v>108715</v>
      </c>
      <c r="J320" s="11" t="s">
        <v>56</v>
      </c>
      <c r="K320" s="11" t="s">
        <v>56</v>
      </c>
      <c r="L320" s="20" t="s">
        <v>219</v>
      </c>
    </row>
    <row r="321" spans="2:12" x14ac:dyDescent="0.2">
      <c r="B321" s="11">
        <v>44122100</v>
      </c>
      <c r="C321" s="299" t="s">
        <v>254</v>
      </c>
      <c r="D321" s="15">
        <v>42050</v>
      </c>
      <c r="E321" s="11">
        <v>8</v>
      </c>
      <c r="F321" s="18" t="s">
        <v>1158</v>
      </c>
      <c r="G321" s="11" t="s">
        <v>14</v>
      </c>
      <c r="H321" s="16">
        <v>890880</v>
      </c>
      <c r="I321" s="16">
        <v>890880</v>
      </c>
      <c r="J321" s="11" t="s">
        <v>56</v>
      </c>
      <c r="K321" s="11" t="s">
        <v>56</v>
      </c>
      <c r="L321" s="20" t="s">
        <v>219</v>
      </c>
    </row>
    <row r="322" spans="2:12" x14ac:dyDescent="0.2">
      <c r="B322" s="11">
        <v>44122100</v>
      </c>
      <c r="C322" s="299" t="s">
        <v>254</v>
      </c>
      <c r="D322" s="15">
        <v>42050</v>
      </c>
      <c r="E322" s="11">
        <v>8</v>
      </c>
      <c r="F322" s="18" t="s">
        <v>1158</v>
      </c>
      <c r="G322" s="11" t="s">
        <v>14</v>
      </c>
      <c r="H322" s="16">
        <v>349160</v>
      </c>
      <c r="I322" s="16">
        <v>349160</v>
      </c>
      <c r="J322" s="11" t="s">
        <v>56</v>
      </c>
      <c r="K322" s="11" t="s">
        <v>56</v>
      </c>
      <c r="L322" s="20" t="s">
        <v>219</v>
      </c>
    </row>
    <row r="323" spans="2:12" x14ac:dyDescent="0.2">
      <c r="B323" s="11">
        <v>44122100</v>
      </c>
      <c r="C323" s="299" t="s">
        <v>254</v>
      </c>
      <c r="D323" s="15">
        <v>42050</v>
      </c>
      <c r="E323" s="11">
        <v>8</v>
      </c>
      <c r="F323" s="18" t="s">
        <v>1158</v>
      </c>
      <c r="G323" s="11" t="s">
        <v>14</v>
      </c>
      <c r="H323" s="16">
        <v>407392</v>
      </c>
      <c r="I323" s="16">
        <v>407392</v>
      </c>
      <c r="J323" s="11" t="s">
        <v>56</v>
      </c>
      <c r="K323" s="11" t="s">
        <v>56</v>
      </c>
      <c r="L323" s="20" t="s">
        <v>219</v>
      </c>
    </row>
    <row r="324" spans="2:12" x14ac:dyDescent="0.2">
      <c r="B324" s="11">
        <v>44122100</v>
      </c>
      <c r="C324" s="299" t="s">
        <v>254</v>
      </c>
      <c r="D324" s="15">
        <v>42050</v>
      </c>
      <c r="E324" s="11">
        <v>8</v>
      </c>
      <c r="F324" s="18" t="s">
        <v>1158</v>
      </c>
      <c r="G324" s="11" t="s">
        <v>14</v>
      </c>
      <c r="H324" s="16">
        <v>1607760</v>
      </c>
      <c r="I324" s="16">
        <v>1607760</v>
      </c>
      <c r="J324" s="11" t="s">
        <v>56</v>
      </c>
      <c r="K324" s="11" t="s">
        <v>56</v>
      </c>
      <c r="L324" s="20" t="s">
        <v>219</v>
      </c>
    </row>
    <row r="325" spans="2:12" x14ac:dyDescent="0.2">
      <c r="B325" s="11">
        <v>44122100</v>
      </c>
      <c r="C325" s="299" t="s">
        <v>254</v>
      </c>
      <c r="D325" s="15">
        <v>42050</v>
      </c>
      <c r="E325" s="11">
        <v>8</v>
      </c>
      <c r="F325" s="18" t="s">
        <v>1158</v>
      </c>
      <c r="G325" s="11" t="s">
        <v>14</v>
      </c>
      <c r="H325" s="16">
        <v>713052</v>
      </c>
      <c r="I325" s="16">
        <v>713052</v>
      </c>
      <c r="J325" s="11" t="s">
        <v>56</v>
      </c>
      <c r="K325" s="11" t="s">
        <v>56</v>
      </c>
      <c r="L325" s="20" t="s">
        <v>219</v>
      </c>
    </row>
    <row r="326" spans="2:12" x14ac:dyDescent="0.2">
      <c r="B326" s="11">
        <v>44122100</v>
      </c>
      <c r="C326" s="299" t="s">
        <v>254</v>
      </c>
      <c r="D326" s="15">
        <v>42050</v>
      </c>
      <c r="E326" s="11">
        <v>8</v>
      </c>
      <c r="F326" s="18" t="s">
        <v>1158</v>
      </c>
      <c r="G326" s="11" t="s">
        <v>14</v>
      </c>
      <c r="H326" s="16">
        <v>116380</v>
      </c>
      <c r="I326" s="16">
        <v>116380</v>
      </c>
      <c r="J326" s="11" t="s">
        <v>56</v>
      </c>
      <c r="K326" s="11" t="s">
        <v>56</v>
      </c>
      <c r="L326" s="20" t="s">
        <v>219</v>
      </c>
    </row>
    <row r="327" spans="2:12" x14ac:dyDescent="0.2">
      <c r="B327" s="11">
        <v>44121600</v>
      </c>
      <c r="C327" s="299" t="s">
        <v>254</v>
      </c>
      <c r="D327" s="15">
        <v>42050</v>
      </c>
      <c r="E327" s="11">
        <v>8</v>
      </c>
      <c r="F327" s="18" t="s">
        <v>1158</v>
      </c>
      <c r="G327" s="11" t="s">
        <v>14</v>
      </c>
      <c r="H327" s="16">
        <v>130918</v>
      </c>
      <c r="I327" s="16">
        <v>130918</v>
      </c>
      <c r="J327" s="11" t="s">
        <v>56</v>
      </c>
      <c r="K327" s="11" t="s">
        <v>56</v>
      </c>
      <c r="L327" s="20" t="s">
        <v>219</v>
      </c>
    </row>
    <row r="328" spans="2:12" x14ac:dyDescent="0.2">
      <c r="B328" s="11">
        <v>44121600</v>
      </c>
      <c r="C328" s="299" t="s">
        <v>254</v>
      </c>
      <c r="D328" s="15">
        <v>42050</v>
      </c>
      <c r="E328" s="11">
        <v>8</v>
      </c>
      <c r="F328" s="18" t="s">
        <v>1158</v>
      </c>
      <c r="G328" s="11" t="s">
        <v>14</v>
      </c>
      <c r="H328" s="16">
        <v>188940</v>
      </c>
      <c r="I328" s="16">
        <v>188940</v>
      </c>
      <c r="J328" s="11" t="s">
        <v>56</v>
      </c>
      <c r="K328" s="11" t="s">
        <v>56</v>
      </c>
      <c r="L328" s="20" t="s">
        <v>219</v>
      </c>
    </row>
    <row r="329" spans="2:12" x14ac:dyDescent="0.2">
      <c r="B329" s="11">
        <v>44121600</v>
      </c>
      <c r="C329" s="299" t="s">
        <v>254</v>
      </c>
      <c r="D329" s="15">
        <v>42050</v>
      </c>
      <c r="E329" s="11">
        <v>8</v>
      </c>
      <c r="F329" s="18" t="s">
        <v>1158</v>
      </c>
      <c r="G329" s="11" t="s">
        <v>14</v>
      </c>
      <c r="H329" s="16">
        <v>52830</v>
      </c>
      <c r="I329" s="16">
        <v>52830</v>
      </c>
      <c r="J329" s="11" t="s">
        <v>56</v>
      </c>
      <c r="K329" s="11" t="s">
        <v>56</v>
      </c>
      <c r="L329" s="20" t="s">
        <v>219</v>
      </c>
    </row>
    <row r="330" spans="2:12" x14ac:dyDescent="0.2">
      <c r="B330" s="11">
        <v>44121600</v>
      </c>
      <c r="C330" s="299" t="s">
        <v>254</v>
      </c>
      <c r="D330" s="15">
        <v>42050</v>
      </c>
      <c r="E330" s="11">
        <v>8</v>
      </c>
      <c r="F330" s="18" t="s">
        <v>1158</v>
      </c>
      <c r="G330" s="11" t="s">
        <v>14</v>
      </c>
      <c r="H330" s="16">
        <v>646932</v>
      </c>
      <c r="I330" s="16">
        <v>646932</v>
      </c>
      <c r="J330" s="11" t="s">
        <v>56</v>
      </c>
      <c r="K330" s="11" t="s">
        <v>56</v>
      </c>
      <c r="L330" s="20" t="s">
        <v>219</v>
      </c>
    </row>
    <row r="331" spans="2:12" x14ac:dyDescent="0.2">
      <c r="B331" s="11">
        <v>44121600</v>
      </c>
      <c r="C331" s="299" t="s">
        <v>254</v>
      </c>
      <c r="D331" s="15">
        <v>42050</v>
      </c>
      <c r="E331" s="11">
        <v>8</v>
      </c>
      <c r="F331" s="18" t="s">
        <v>1158</v>
      </c>
      <c r="G331" s="11" t="s">
        <v>14</v>
      </c>
      <c r="H331" s="16">
        <v>261360</v>
      </c>
      <c r="I331" s="16">
        <v>261360</v>
      </c>
      <c r="J331" s="11" t="s">
        <v>56</v>
      </c>
      <c r="K331" s="11" t="s">
        <v>56</v>
      </c>
      <c r="L331" s="20" t="s">
        <v>219</v>
      </c>
    </row>
    <row r="332" spans="2:12" x14ac:dyDescent="0.2">
      <c r="B332" s="11">
        <v>44111800</v>
      </c>
      <c r="C332" s="299" t="s">
        <v>254</v>
      </c>
      <c r="D332" s="15">
        <v>42050</v>
      </c>
      <c r="E332" s="11">
        <v>8</v>
      </c>
      <c r="F332" s="18" t="s">
        <v>1158</v>
      </c>
      <c r="G332" s="11" t="s">
        <v>14</v>
      </c>
      <c r="H332" s="16">
        <v>38280</v>
      </c>
      <c r="I332" s="16">
        <v>38280</v>
      </c>
      <c r="J332" s="11" t="s">
        <v>56</v>
      </c>
      <c r="K332" s="11" t="s">
        <v>56</v>
      </c>
      <c r="L332" s="20" t="s">
        <v>219</v>
      </c>
    </row>
    <row r="333" spans="2:12" x14ac:dyDescent="0.2">
      <c r="B333" s="11">
        <v>44122000</v>
      </c>
      <c r="C333" s="299" t="s">
        <v>254</v>
      </c>
      <c r="D333" s="15">
        <v>42050</v>
      </c>
      <c r="E333" s="11">
        <v>8</v>
      </c>
      <c r="F333" s="18" t="s">
        <v>1158</v>
      </c>
      <c r="G333" s="11" t="s">
        <v>14</v>
      </c>
      <c r="H333" s="16">
        <v>299280</v>
      </c>
      <c r="I333" s="16">
        <v>299280</v>
      </c>
      <c r="J333" s="11" t="s">
        <v>56</v>
      </c>
      <c r="K333" s="11" t="s">
        <v>56</v>
      </c>
      <c r="L333" s="20" t="s">
        <v>219</v>
      </c>
    </row>
    <row r="334" spans="2:12" x14ac:dyDescent="0.2">
      <c r="B334" s="11">
        <v>44111500</v>
      </c>
      <c r="C334" s="299" t="s">
        <v>254</v>
      </c>
      <c r="D334" s="15">
        <v>42050</v>
      </c>
      <c r="E334" s="11">
        <v>8</v>
      </c>
      <c r="F334" s="18" t="s">
        <v>1158</v>
      </c>
      <c r="G334" s="11" t="s">
        <v>14</v>
      </c>
      <c r="H334" s="16">
        <v>45936</v>
      </c>
      <c r="I334" s="16">
        <v>45936</v>
      </c>
      <c r="J334" s="11" t="s">
        <v>56</v>
      </c>
      <c r="K334" s="11" t="s">
        <v>56</v>
      </c>
      <c r="L334" s="20" t="s">
        <v>219</v>
      </c>
    </row>
    <row r="335" spans="2:12" x14ac:dyDescent="0.2">
      <c r="B335" s="11">
        <v>44101600</v>
      </c>
      <c r="C335" s="299" t="s">
        <v>254</v>
      </c>
      <c r="D335" s="15">
        <v>42050</v>
      </c>
      <c r="E335" s="11">
        <v>8</v>
      </c>
      <c r="F335" s="18" t="s">
        <v>1158</v>
      </c>
      <c r="G335" s="11" t="s">
        <v>14</v>
      </c>
      <c r="H335" s="16">
        <v>108901</v>
      </c>
      <c r="I335" s="16">
        <v>108901</v>
      </c>
      <c r="J335" s="11" t="s">
        <v>56</v>
      </c>
      <c r="K335" s="11" t="s">
        <v>56</v>
      </c>
      <c r="L335" s="20" t="s">
        <v>219</v>
      </c>
    </row>
    <row r="336" spans="2:12" x14ac:dyDescent="0.2">
      <c r="B336" s="11">
        <v>44101600</v>
      </c>
      <c r="C336" s="299" t="s">
        <v>254</v>
      </c>
      <c r="D336" s="15">
        <v>42050</v>
      </c>
      <c r="E336" s="11">
        <v>8</v>
      </c>
      <c r="F336" s="18" t="s">
        <v>1158</v>
      </c>
      <c r="G336" s="11" t="s">
        <v>14</v>
      </c>
      <c r="H336" s="16">
        <v>39597</v>
      </c>
      <c r="I336" s="16">
        <v>39597</v>
      </c>
      <c r="J336" s="11" t="s">
        <v>56</v>
      </c>
      <c r="K336" s="11" t="s">
        <v>56</v>
      </c>
      <c r="L336" s="20" t="s">
        <v>219</v>
      </c>
    </row>
    <row r="337" spans="2:12" x14ac:dyDescent="0.2">
      <c r="B337" s="11">
        <v>44101600</v>
      </c>
      <c r="C337" s="299" t="s">
        <v>254</v>
      </c>
      <c r="D337" s="15">
        <v>42050</v>
      </c>
      <c r="E337" s="11">
        <v>8</v>
      </c>
      <c r="F337" s="18" t="s">
        <v>1158</v>
      </c>
      <c r="G337" s="11" t="s">
        <v>14</v>
      </c>
      <c r="H337" s="16">
        <v>43390</v>
      </c>
      <c r="I337" s="16">
        <v>43390</v>
      </c>
      <c r="J337" s="11" t="s">
        <v>56</v>
      </c>
      <c r="K337" s="11" t="s">
        <v>56</v>
      </c>
      <c r="L337" s="20" t="s">
        <v>219</v>
      </c>
    </row>
    <row r="338" spans="2:12" x14ac:dyDescent="0.2">
      <c r="B338" s="11">
        <v>46151700</v>
      </c>
      <c r="C338" s="299" t="s">
        <v>254</v>
      </c>
      <c r="D338" s="15">
        <v>42050</v>
      </c>
      <c r="E338" s="11">
        <v>8</v>
      </c>
      <c r="F338" s="18" t="s">
        <v>1158</v>
      </c>
      <c r="G338" s="11" t="s">
        <v>14</v>
      </c>
      <c r="H338" s="16">
        <v>47550</v>
      </c>
      <c r="I338" s="16">
        <v>47550</v>
      </c>
      <c r="J338" s="11" t="s">
        <v>56</v>
      </c>
      <c r="K338" s="11" t="s">
        <v>56</v>
      </c>
      <c r="L338" s="20" t="s">
        <v>219</v>
      </c>
    </row>
    <row r="339" spans="2:12" x14ac:dyDescent="0.2">
      <c r="B339" s="11">
        <v>44121600</v>
      </c>
      <c r="C339" s="299" t="s">
        <v>254</v>
      </c>
      <c r="D339" s="15">
        <v>42050</v>
      </c>
      <c r="E339" s="11">
        <v>8</v>
      </c>
      <c r="F339" s="18" t="s">
        <v>1158</v>
      </c>
      <c r="G339" s="11" t="s">
        <v>14</v>
      </c>
      <c r="H339" s="16">
        <v>76560</v>
      </c>
      <c r="I339" s="16">
        <v>76560</v>
      </c>
      <c r="J339" s="11" t="s">
        <v>56</v>
      </c>
      <c r="K339" s="11" t="s">
        <v>56</v>
      </c>
      <c r="L339" s="20" t="s">
        <v>219</v>
      </c>
    </row>
    <row r="340" spans="2:12" x14ac:dyDescent="0.2">
      <c r="B340" s="11">
        <v>44112000</v>
      </c>
      <c r="C340" s="299" t="s">
        <v>254</v>
      </c>
      <c r="D340" s="15">
        <v>42050</v>
      </c>
      <c r="E340" s="11">
        <v>8</v>
      </c>
      <c r="F340" s="18" t="s">
        <v>1158</v>
      </c>
      <c r="G340" s="11" t="s">
        <v>14</v>
      </c>
      <c r="H340" s="16">
        <v>66004</v>
      </c>
      <c r="I340" s="16">
        <v>66004</v>
      </c>
      <c r="J340" s="11" t="s">
        <v>56</v>
      </c>
      <c r="K340" s="11" t="s">
        <v>56</v>
      </c>
      <c r="L340" s="20" t="s">
        <v>219</v>
      </c>
    </row>
    <row r="341" spans="2:12" x14ac:dyDescent="0.2">
      <c r="B341" s="11">
        <v>14111800</v>
      </c>
      <c r="C341" s="299" t="s">
        <v>254</v>
      </c>
      <c r="D341" s="15">
        <v>42050</v>
      </c>
      <c r="E341" s="11">
        <v>8</v>
      </c>
      <c r="F341" s="18" t="s">
        <v>1158</v>
      </c>
      <c r="G341" s="11" t="s">
        <v>14</v>
      </c>
      <c r="H341" s="16">
        <v>39660</v>
      </c>
      <c r="I341" s="16">
        <v>39660</v>
      </c>
      <c r="J341" s="11" t="s">
        <v>56</v>
      </c>
      <c r="K341" s="11" t="s">
        <v>56</v>
      </c>
      <c r="L341" s="20" t="s">
        <v>219</v>
      </c>
    </row>
    <row r="342" spans="2:12" x14ac:dyDescent="0.2">
      <c r="B342" s="11">
        <v>14111800</v>
      </c>
      <c r="C342" s="299" t="s">
        <v>254</v>
      </c>
      <c r="D342" s="15">
        <v>42050</v>
      </c>
      <c r="E342" s="11">
        <v>8</v>
      </c>
      <c r="F342" s="18" t="s">
        <v>1158</v>
      </c>
      <c r="G342" s="11" t="s">
        <v>14</v>
      </c>
      <c r="H342" s="16">
        <v>244992</v>
      </c>
      <c r="I342" s="16">
        <v>244992</v>
      </c>
      <c r="J342" s="11" t="s">
        <v>56</v>
      </c>
      <c r="K342" s="11" t="s">
        <v>56</v>
      </c>
      <c r="L342" s="20" t="s">
        <v>219</v>
      </c>
    </row>
    <row r="343" spans="2:12" x14ac:dyDescent="0.2">
      <c r="B343" s="11">
        <v>14111800</v>
      </c>
      <c r="C343" s="299" t="s">
        <v>254</v>
      </c>
      <c r="D343" s="15">
        <v>42050</v>
      </c>
      <c r="E343" s="11">
        <v>8</v>
      </c>
      <c r="F343" s="18" t="s">
        <v>1158</v>
      </c>
      <c r="G343" s="11" t="s">
        <v>14</v>
      </c>
      <c r="H343" s="16">
        <v>144698</v>
      </c>
      <c r="I343" s="16">
        <v>144698</v>
      </c>
      <c r="J343" s="11" t="s">
        <v>56</v>
      </c>
      <c r="K343" s="11" t="s">
        <v>56</v>
      </c>
      <c r="L343" s="20" t="s">
        <v>219</v>
      </c>
    </row>
    <row r="344" spans="2:12" x14ac:dyDescent="0.2">
      <c r="B344" s="11">
        <v>14111800</v>
      </c>
      <c r="C344" s="299" t="s">
        <v>254</v>
      </c>
      <c r="D344" s="15">
        <v>42050</v>
      </c>
      <c r="E344" s="11">
        <v>8</v>
      </c>
      <c r="F344" s="18" t="s">
        <v>1158</v>
      </c>
      <c r="G344" s="11" t="s">
        <v>14</v>
      </c>
      <c r="H344" s="16">
        <v>132008</v>
      </c>
      <c r="I344" s="16">
        <v>132008</v>
      </c>
      <c r="J344" s="11" t="s">
        <v>56</v>
      </c>
      <c r="K344" s="11" t="s">
        <v>56</v>
      </c>
      <c r="L344" s="20" t="s">
        <v>219</v>
      </c>
    </row>
    <row r="345" spans="2:12" x14ac:dyDescent="0.2">
      <c r="B345" s="11">
        <v>14111800</v>
      </c>
      <c r="C345" s="299" t="s">
        <v>254</v>
      </c>
      <c r="D345" s="15">
        <v>42050</v>
      </c>
      <c r="E345" s="11">
        <v>8</v>
      </c>
      <c r="F345" s="18" t="s">
        <v>1158</v>
      </c>
      <c r="G345" s="11" t="s">
        <v>14</v>
      </c>
      <c r="H345" s="16">
        <v>115759</v>
      </c>
      <c r="I345" s="16">
        <v>115759</v>
      </c>
      <c r="J345" s="11" t="s">
        <v>56</v>
      </c>
      <c r="K345" s="11" t="s">
        <v>56</v>
      </c>
      <c r="L345" s="20" t="s">
        <v>219</v>
      </c>
    </row>
    <row r="346" spans="2:12" x14ac:dyDescent="0.2">
      <c r="B346" s="11">
        <v>14111800</v>
      </c>
      <c r="C346" s="299" t="s">
        <v>254</v>
      </c>
      <c r="D346" s="15">
        <v>42050</v>
      </c>
      <c r="E346" s="11">
        <v>8</v>
      </c>
      <c r="F346" s="18" t="s">
        <v>1158</v>
      </c>
      <c r="G346" s="11" t="s">
        <v>14</v>
      </c>
      <c r="H346" s="16">
        <v>62473</v>
      </c>
      <c r="I346" s="16">
        <v>62473</v>
      </c>
      <c r="J346" s="11" t="s">
        <v>56</v>
      </c>
      <c r="K346" s="11" t="s">
        <v>56</v>
      </c>
      <c r="L346" s="20" t="s">
        <v>219</v>
      </c>
    </row>
    <row r="347" spans="2:12" x14ac:dyDescent="0.2">
      <c r="B347" s="11">
        <v>44122000</v>
      </c>
      <c r="C347" s="299" t="s">
        <v>254</v>
      </c>
      <c r="D347" s="15">
        <v>42050</v>
      </c>
      <c r="E347" s="11">
        <v>8</v>
      </c>
      <c r="F347" s="18" t="s">
        <v>1158</v>
      </c>
      <c r="G347" s="11" t="s">
        <v>14</v>
      </c>
      <c r="H347" s="16">
        <v>220493</v>
      </c>
      <c r="I347" s="16">
        <v>220493</v>
      </c>
      <c r="J347" s="11" t="s">
        <v>56</v>
      </c>
      <c r="K347" s="11" t="s">
        <v>56</v>
      </c>
      <c r="L347" s="20" t="s">
        <v>219</v>
      </c>
    </row>
    <row r="348" spans="2:12" x14ac:dyDescent="0.2">
      <c r="B348" s="11">
        <v>44122000</v>
      </c>
      <c r="C348" s="299" t="s">
        <v>254</v>
      </c>
      <c r="D348" s="15">
        <v>42050</v>
      </c>
      <c r="E348" s="11">
        <v>8</v>
      </c>
      <c r="F348" s="18" t="s">
        <v>1158</v>
      </c>
      <c r="G348" s="11" t="s">
        <v>14</v>
      </c>
      <c r="H348" s="16">
        <v>220493</v>
      </c>
      <c r="I348" s="16">
        <v>220493</v>
      </c>
      <c r="J348" s="11" t="s">
        <v>56</v>
      </c>
      <c r="K348" s="11" t="s">
        <v>56</v>
      </c>
      <c r="L348" s="20" t="s">
        <v>219</v>
      </c>
    </row>
    <row r="349" spans="2:12" x14ac:dyDescent="0.2">
      <c r="B349" s="11">
        <v>44122000</v>
      </c>
      <c r="C349" s="299" t="s">
        <v>254</v>
      </c>
      <c r="D349" s="15">
        <v>42050</v>
      </c>
      <c r="E349" s="11">
        <v>8</v>
      </c>
      <c r="F349" s="18" t="s">
        <v>1158</v>
      </c>
      <c r="G349" s="11" t="s">
        <v>14</v>
      </c>
      <c r="H349" s="16">
        <v>389760</v>
      </c>
      <c r="I349" s="16">
        <v>389760</v>
      </c>
      <c r="J349" s="11" t="s">
        <v>56</v>
      </c>
      <c r="K349" s="11" t="s">
        <v>56</v>
      </c>
      <c r="L349" s="20" t="s">
        <v>219</v>
      </c>
    </row>
    <row r="350" spans="2:12" x14ac:dyDescent="0.2">
      <c r="B350" s="11">
        <v>44122000</v>
      </c>
      <c r="C350" s="299" t="s">
        <v>254</v>
      </c>
      <c r="D350" s="15">
        <v>42050</v>
      </c>
      <c r="E350" s="11">
        <v>8</v>
      </c>
      <c r="F350" s="18" t="s">
        <v>1158</v>
      </c>
      <c r="G350" s="11" t="s">
        <v>14</v>
      </c>
      <c r="H350" s="16">
        <v>118830</v>
      </c>
      <c r="I350" s="16">
        <v>118830</v>
      </c>
      <c r="J350" s="11" t="s">
        <v>56</v>
      </c>
      <c r="K350" s="11" t="s">
        <v>56</v>
      </c>
      <c r="L350" s="20" t="s">
        <v>219</v>
      </c>
    </row>
    <row r="351" spans="2:12" x14ac:dyDescent="0.2">
      <c r="B351" s="11">
        <v>24121500</v>
      </c>
      <c r="C351" s="299" t="s">
        <v>254</v>
      </c>
      <c r="D351" s="15">
        <v>42050</v>
      </c>
      <c r="E351" s="11">
        <v>8</v>
      </c>
      <c r="F351" s="18" t="s">
        <v>1158</v>
      </c>
      <c r="G351" s="11" t="s">
        <v>14</v>
      </c>
      <c r="H351" s="16">
        <v>1776192</v>
      </c>
      <c r="I351" s="16">
        <v>1776192</v>
      </c>
      <c r="J351" s="11" t="s">
        <v>56</v>
      </c>
      <c r="K351" s="11" t="s">
        <v>56</v>
      </c>
      <c r="L351" s="20" t="s">
        <v>219</v>
      </c>
    </row>
    <row r="352" spans="2:12" x14ac:dyDescent="0.2">
      <c r="B352" s="11">
        <v>44103100</v>
      </c>
      <c r="C352" s="299" t="s">
        <v>254</v>
      </c>
      <c r="D352" s="15">
        <v>42050</v>
      </c>
      <c r="E352" s="11">
        <v>8</v>
      </c>
      <c r="F352" s="18" t="s">
        <v>1158</v>
      </c>
      <c r="G352" s="11" t="s">
        <v>14</v>
      </c>
      <c r="H352" s="16">
        <v>6507600</v>
      </c>
      <c r="I352" s="16">
        <v>6507600</v>
      </c>
      <c r="J352" s="11" t="s">
        <v>56</v>
      </c>
      <c r="K352" s="11" t="s">
        <v>56</v>
      </c>
      <c r="L352" s="20" t="s">
        <v>219</v>
      </c>
    </row>
    <row r="353" spans="2:12" x14ac:dyDescent="0.2">
      <c r="B353" s="11">
        <v>44103100</v>
      </c>
      <c r="C353" s="299" t="s">
        <v>254</v>
      </c>
      <c r="D353" s="15">
        <v>42050</v>
      </c>
      <c r="E353" s="11">
        <v>8</v>
      </c>
      <c r="F353" s="18" t="s">
        <v>1158</v>
      </c>
      <c r="G353" s="11" t="s">
        <v>14</v>
      </c>
      <c r="H353" s="16">
        <v>29031552</v>
      </c>
      <c r="I353" s="16">
        <v>29031552</v>
      </c>
      <c r="J353" s="11" t="s">
        <v>56</v>
      </c>
      <c r="K353" s="11" t="s">
        <v>56</v>
      </c>
      <c r="L353" s="20" t="s">
        <v>219</v>
      </c>
    </row>
    <row r="354" spans="2:12" x14ac:dyDescent="0.2">
      <c r="B354" s="11">
        <v>44103100</v>
      </c>
      <c r="C354" s="299" t="s">
        <v>254</v>
      </c>
      <c r="D354" s="15">
        <v>42050</v>
      </c>
      <c r="E354" s="11">
        <v>8</v>
      </c>
      <c r="F354" s="18" t="s">
        <v>1158</v>
      </c>
      <c r="G354" s="11" t="s">
        <v>14</v>
      </c>
      <c r="H354" s="16">
        <v>2756160</v>
      </c>
      <c r="I354" s="16">
        <v>2756160</v>
      </c>
      <c r="J354" s="11" t="s">
        <v>56</v>
      </c>
      <c r="K354" s="11" t="s">
        <v>56</v>
      </c>
      <c r="L354" s="20" t="s">
        <v>219</v>
      </c>
    </row>
    <row r="355" spans="2:12" x14ac:dyDescent="0.2">
      <c r="B355" s="11">
        <v>14121800</v>
      </c>
      <c r="C355" s="299" t="s">
        <v>254</v>
      </c>
      <c r="D355" s="15">
        <v>42050</v>
      </c>
      <c r="E355" s="11">
        <v>8</v>
      </c>
      <c r="F355" s="18" t="s">
        <v>1158</v>
      </c>
      <c r="G355" s="11" t="s">
        <v>14</v>
      </c>
      <c r="H355" s="16">
        <v>137810</v>
      </c>
      <c r="I355" s="16">
        <v>137810</v>
      </c>
      <c r="J355" s="11" t="s">
        <v>56</v>
      </c>
      <c r="K355" s="11" t="s">
        <v>56</v>
      </c>
      <c r="L355" s="20" t="s">
        <v>219</v>
      </c>
    </row>
    <row r="356" spans="2:12" x14ac:dyDescent="0.2">
      <c r="B356" s="11">
        <v>14111500</v>
      </c>
      <c r="C356" s="299" t="s">
        <v>254</v>
      </c>
      <c r="D356" s="15">
        <v>42050</v>
      </c>
      <c r="E356" s="11">
        <v>8</v>
      </c>
      <c r="F356" s="18" t="s">
        <v>1158</v>
      </c>
      <c r="G356" s="11" t="s">
        <v>14</v>
      </c>
      <c r="H356" s="16">
        <v>19292400</v>
      </c>
      <c r="I356" s="16">
        <v>19292400</v>
      </c>
      <c r="J356" s="11" t="s">
        <v>56</v>
      </c>
      <c r="K356" s="11" t="s">
        <v>56</v>
      </c>
      <c r="L356" s="20" t="s">
        <v>219</v>
      </c>
    </row>
    <row r="357" spans="2:12" x14ac:dyDescent="0.2">
      <c r="B357" s="11">
        <v>14111500</v>
      </c>
      <c r="C357" s="299" t="s">
        <v>254</v>
      </c>
      <c r="D357" s="15">
        <v>42050</v>
      </c>
      <c r="E357" s="11">
        <v>8</v>
      </c>
      <c r="F357" s="18" t="s">
        <v>1158</v>
      </c>
      <c r="G357" s="11" t="s">
        <v>14</v>
      </c>
      <c r="H357" s="16">
        <v>20852200</v>
      </c>
      <c r="I357" s="16">
        <v>20852200</v>
      </c>
      <c r="J357" s="11" t="s">
        <v>56</v>
      </c>
      <c r="K357" s="11" t="s">
        <v>56</v>
      </c>
      <c r="L357" s="20" t="s">
        <v>219</v>
      </c>
    </row>
    <row r="358" spans="2:12" x14ac:dyDescent="0.2">
      <c r="B358" s="11">
        <v>14111500</v>
      </c>
      <c r="C358" s="299" t="s">
        <v>254</v>
      </c>
      <c r="D358" s="15">
        <v>42050</v>
      </c>
      <c r="E358" s="11">
        <v>8</v>
      </c>
      <c r="F358" s="18" t="s">
        <v>1158</v>
      </c>
      <c r="G358" s="11" t="s">
        <v>14</v>
      </c>
      <c r="H358" s="16">
        <v>321550</v>
      </c>
      <c r="I358" s="16">
        <v>321550</v>
      </c>
      <c r="J358" s="11" t="s">
        <v>56</v>
      </c>
      <c r="K358" s="11" t="s">
        <v>56</v>
      </c>
      <c r="L358" s="20" t="s">
        <v>219</v>
      </c>
    </row>
    <row r="359" spans="2:12" x14ac:dyDescent="0.2">
      <c r="B359" s="11">
        <v>14111500</v>
      </c>
      <c r="C359" s="299" t="s">
        <v>254</v>
      </c>
      <c r="D359" s="15">
        <v>42050</v>
      </c>
      <c r="E359" s="11">
        <v>8</v>
      </c>
      <c r="F359" s="18" t="s">
        <v>1158</v>
      </c>
      <c r="G359" s="11" t="s">
        <v>14</v>
      </c>
      <c r="H359" s="16">
        <v>390456</v>
      </c>
      <c r="I359" s="16">
        <v>390456</v>
      </c>
      <c r="J359" s="11" t="s">
        <v>56</v>
      </c>
      <c r="K359" s="11" t="s">
        <v>56</v>
      </c>
      <c r="L359" s="20" t="s">
        <v>219</v>
      </c>
    </row>
    <row r="360" spans="2:12" x14ac:dyDescent="0.2">
      <c r="B360" s="11">
        <v>14111500</v>
      </c>
      <c r="C360" s="299" t="s">
        <v>254</v>
      </c>
      <c r="D360" s="15">
        <v>42050</v>
      </c>
      <c r="E360" s="11">
        <v>8</v>
      </c>
      <c r="F360" s="18" t="s">
        <v>1158</v>
      </c>
      <c r="G360" s="11" t="s">
        <v>14</v>
      </c>
      <c r="H360" s="16">
        <v>78825</v>
      </c>
      <c r="I360" s="16">
        <v>78825</v>
      </c>
      <c r="J360" s="11" t="s">
        <v>56</v>
      </c>
      <c r="K360" s="11" t="s">
        <v>56</v>
      </c>
      <c r="L360" s="20" t="s">
        <v>219</v>
      </c>
    </row>
    <row r="361" spans="2:12" x14ac:dyDescent="0.2">
      <c r="B361" s="11">
        <v>44121500</v>
      </c>
      <c r="C361" s="299" t="s">
        <v>254</v>
      </c>
      <c r="D361" s="15">
        <v>42050</v>
      </c>
      <c r="E361" s="11">
        <v>8</v>
      </c>
      <c r="F361" s="18" t="s">
        <v>1158</v>
      </c>
      <c r="G361" s="11" t="s">
        <v>14</v>
      </c>
      <c r="H361" s="16">
        <v>174000</v>
      </c>
      <c r="I361" s="16">
        <v>174000</v>
      </c>
      <c r="J361" s="11" t="s">
        <v>56</v>
      </c>
      <c r="K361" s="11" t="s">
        <v>56</v>
      </c>
      <c r="L361" s="20" t="s">
        <v>219</v>
      </c>
    </row>
    <row r="362" spans="2:12" x14ac:dyDescent="0.2">
      <c r="B362" s="11">
        <v>44121500</v>
      </c>
      <c r="C362" s="299" t="s">
        <v>254</v>
      </c>
      <c r="D362" s="15">
        <v>42050</v>
      </c>
      <c r="E362" s="11">
        <v>8</v>
      </c>
      <c r="F362" s="18" t="s">
        <v>1158</v>
      </c>
      <c r="G362" s="11" t="s">
        <v>14</v>
      </c>
      <c r="H362" s="16">
        <v>394980</v>
      </c>
      <c r="I362" s="16">
        <v>394980</v>
      </c>
      <c r="J362" s="11" t="s">
        <v>56</v>
      </c>
      <c r="K362" s="11" t="s">
        <v>56</v>
      </c>
      <c r="L362" s="20" t="s">
        <v>219</v>
      </c>
    </row>
    <row r="363" spans="2:12" x14ac:dyDescent="0.2">
      <c r="B363" s="11">
        <v>44121500</v>
      </c>
      <c r="C363" s="299" t="s">
        <v>254</v>
      </c>
      <c r="D363" s="15">
        <v>42050</v>
      </c>
      <c r="E363" s="11">
        <v>8</v>
      </c>
      <c r="F363" s="18" t="s">
        <v>1158</v>
      </c>
      <c r="G363" s="11" t="s">
        <v>14</v>
      </c>
      <c r="H363" s="16">
        <v>375840</v>
      </c>
      <c r="I363" s="16">
        <v>375840</v>
      </c>
      <c r="J363" s="11" t="s">
        <v>56</v>
      </c>
      <c r="K363" s="11" t="s">
        <v>56</v>
      </c>
      <c r="L363" s="20" t="s">
        <v>219</v>
      </c>
    </row>
    <row r="364" spans="2:12" x14ac:dyDescent="0.2">
      <c r="B364" s="21">
        <v>44121700</v>
      </c>
      <c r="C364" s="299" t="s">
        <v>254</v>
      </c>
      <c r="D364" s="15">
        <v>42050</v>
      </c>
      <c r="E364" s="11">
        <v>8</v>
      </c>
      <c r="F364" s="18" t="s">
        <v>1158</v>
      </c>
      <c r="G364" s="11" t="s">
        <v>14</v>
      </c>
      <c r="H364" s="16">
        <v>76560</v>
      </c>
      <c r="I364" s="16">
        <v>76560</v>
      </c>
      <c r="J364" s="11" t="s">
        <v>56</v>
      </c>
      <c r="K364" s="11" t="s">
        <v>56</v>
      </c>
      <c r="L364" s="20" t="s">
        <v>219</v>
      </c>
    </row>
    <row r="365" spans="2:12" x14ac:dyDescent="0.2">
      <c r="B365" s="11">
        <v>14111800</v>
      </c>
      <c r="C365" s="299" t="s">
        <v>254</v>
      </c>
      <c r="D365" s="15">
        <v>42050</v>
      </c>
      <c r="E365" s="11">
        <v>8</v>
      </c>
      <c r="F365" s="18" t="s">
        <v>1158</v>
      </c>
      <c r="G365" s="11" t="s">
        <v>14</v>
      </c>
      <c r="H365" s="16">
        <v>156000</v>
      </c>
      <c r="I365" s="16">
        <v>156000</v>
      </c>
      <c r="J365" s="11" t="s">
        <v>56</v>
      </c>
      <c r="K365" s="11" t="s">
        <v>56</v>
      </c>
      <c r="L365" s="20" t="s">
        <v>219</v>
      </c>
    </row>
    <row r="366" spans="2:12" x14ac:dyDescent="0.2">
      <c r="B366" s="11">
        <v>44121600</v>
      </c>
      <c r="C366" s="299" t="s">
        <v>254</v>
      </c>
      <c r="D366" s="15">
        <v>42050</v>
      </c>
      <c r="E366" s="11">
        <v>8</v>
      </c>
      <c r="F366" s="18" t="s">
        <v>1158</v>
      </c>
      <c r="G366" s="11" t="s">
        <v>14</v>
      </c>
      <c r="H366" s="16">
        <v>50518</v>
      </c>
      <c r="I366" s="16">
        <v>50518</v>
      </c>
      <c r="J366" s="11" t="s">
        <v>56</v>
      </c>
      <c r="K366" s="11" t="s">
        <v>56</v>
      </c>
      <c r="L366" s="20" t="s">
        <v>219</v>
      </c>
    </row>
    <row r="367" spans="2:12" x14ac:dyDescent="0.2">
      <c r="B367" s="11">
        <v>44111900</v>
      </c>
      <c r="C367" s="299" t="s">
        <v>254</v>
      </c>
      <c r="D367" s="15">
        <v>42050</v>
      </c>
      <c r="E367" s="11">
        <v>8</v>
      </c>
      <c r="F367" s="18" t="s">
        <v>1158</v>
      </c>
      <c r="G367" s="11" t="s">
        <v>14</v>
      </c>
      <c r="H367" s="16">
        <v>19906</v>
      </c>
      <c r="I367" s="16">
        <v>19906</v>
      </c>
      <c r="J367" s="11" t="s">
        <v>56</v>
      </c>
      <c r="K367" s="11" t="s">
        <v>56</v>
      </c>
      <c r="L367" s="20" t="s">
        <v>219</v>
      </c>
    </row>
    <row r="368" spans="2:12" x14ac:dyDescent="0.2">
      <c r="B368" s="11">
        <v>43211700</v>
      </c>
      <c r="C368" s="299" t="s">
        <v>254</v>
      </c>
      <c r="D368" s="15">
        <v>42050</v>
      </c>
      <c r="E368" s="11">
        <v>8</v>
      </c>
      <c r="F368" s="18" t="s">
        <v>1158</v>
      </c>
      <c r="G368" s="11" t="s">
        <v>14</v>
      </c>
      <c r="H368" s="16">
        <v>5780000</v>
      </c>
      <c r="I368" s="16">
        <v>5780000</v>
      </c>
      <c r="J368" s="11" t="s">
        <v>56</v>
      </c>
      <c r="K368" s="11" t="s">
        <v>56</v>
      </c>
      <c r="L368" s="20" t="s">
        <v>219</v>
      </c>
    </row>
    <row r="369" spans="2:12" x14ac:dyDescent="0.2">
      <c r="B369" s="21">
        <v>44121700</v>
      </c>
      <c r="C369" s="299" t="s">
        <v>254</v>
      </c>
      <c r="D369" s="15">
        <v>42050</v>
      </c>
      <c r="E369" s="11">
        <v>8</v>
      </c>
      <c r="F369" s="18" t="s">
        <v>1158</v>
      </c>
      <c r="G369" s="11" t="s">
        <v>14</v>
      </c>
      <c r="H369" s="16">
        <v>30624</v>
      </c>
      <c r="I369" s="16">
        <v>30624</v>
      </c>
      <c r="J369" s="11" t="s">
        <v>56</v>
      </c>
      <c r="K369" s="11" t="s">
        <v>56</v>
      </c>
      <c r="L369" s="20" t="s">
        <v>219</v>
      </c>
    </row>
    <row r="370" spans="2:12" x14ac:dyDescent="0.2">
      <c r="B370" s="11">
        <v>44111500</v>
      </c>
      <c r="C370" s="299" t="s">
        <v>254</v>
      </c>
      <c r="D370" s="15">
        <v>42050</v>
      </c>
      <c r="E370" s="11">
        <v>8</v>
      </c>
      <c r="F370" s="18" t="s">
        <v>1158</v>
      </c>
      <c r="G370" s="11" t="s">
        <v>14</v>
      </c>
      <c r="H370" s="16">
        <v>218196</v>
      </c>
      <c r="I370" s="16">
        <v>218196</v>
      </c>
      <c r="J370" s="11" t="s">
        <v>56</v>
      </c>
      <c r="K370" s="11" t="s">
        <v>56</v>
      </c>
      <c r="L370" s="20" t="s">
        <v>219</v>
      </c>
    </row>
    <row r="371" spans="2:12" x14ac:dyDescent="0.2">
      <c r="B371" s="11">
        <v>14111500</v>
      </c>
      <c r="C371" s="299" t="s">
        <v>254</v>
      </c>
      <c r="D371" s="15">
        <v>42050</v>
      </c>
      <c r="E371" s="11">
        <v>8</v>
      </c>
      <c r="F371" s="18" t="s">
        <v>1158</v>
      </c>
      <c r="G371" s="11" t="s">
        <v>14</v>
      </c>
      <c r="H371" s="16">
        <v>97997</v>
      </c>
      <c r="I371" s="16">
        <v>97997</v>
      </c>
      <c r="J371" s="11" t="s">
        <v>56</v>
      </c>
      <c r="K371" s="11" t="s">
        <v>56</v>
      </c>
      <c r="L371" s="20" t="s">
        <v>219</v>
      </c>
    </row>
    <row r="372" spans="2:12" x14ac:dyDescent="0.2">
      <c r="B372" s="11">
        <v>44122000</v>
      </c>
      <c r="C372" s="299" t="s">
        <v>254</v>
      </c>
      <c r="D372" s="15">
        <v>42050</v>
      </c>
      <c r="E372" s="11">
        <v>8</v>
      </c>
      <c r="F372" s="18" t="s">
        <v>1158</v>
      </c>
      <c r="G372" s="11" t="s">
        <v>14</v>
      </c>
      <c r="H372" s="16">
        <v>713539</v>
      </c>
      <c r="I372" s="16">
        <v>713539</v>
      </c>
      <c r="J372" s="11" t="s">
        <v>56</v>
      </c>
      <c r="K372" s="11" t="s">
        <v>56</v>
      </c>
      <c r="L372" s="20" t="s">
        <v>219</v>
      </c>
    </row>
    <row r="373" spans="2:12" x14ac:dyDescent="0.2">
      <c r="B373" s="11">
        <v>44122000</v>
      </c>
      <c r="C373" s="299" t="s">
        <v>254</v>
      </c>
      <c r="D373" s="15">
        <v>42050</v>
      </c>
      <c r="E373" s="11">
        <v>8</v>
      </c>
      <c r="F373" s="18" t="s">
        <v>1158</v>
      </c>
      <c r="G373" s="11" t="s">
        <v>14</v>
      </c>
      <c r="H373" s="16">
        <v>450173</v>
      </c>
      <c r="I373" s="16">
        <v>450173</v>
      </c>
      <c r="J373" s="11" t="s">
        <v>56</v>
      </c>
      <c r="K373" s="11" t="s">
        <v>56</v>
      </c>
      <c r="L373" s="20" t="s">
        <v>219</v>
      </c>
    </row>
    <row r="374" spans="2:12" x14ac:dyDescent="0.2">
      <c r="B374" s="11">
        <v>44103100</v>
      </c>
      <c r="C374" s="299" t="s">
        <v>254</v>
      </c>
      <c r="D374" s="15">
        <v>42050</v>
      </c>
      <c r="E374" s="11">
        <v>8</v>
      </c>
      <c r="F374" s="18" t="s">
        <v>1158</v>
      </c>
      <c r="G374" s="11" t="s">
        <v>14</v>
      </c>
      <c r="H374" s="16">
        <v>2177370</v>
      </c>
      <c r="I374" s="16">
        <v>2177370</v>
      </c>
      <c r="J374" s="11" t="s">
        <v>56</v>
      </c>
      <c r="K374" s="11" t="s">
        <v>56</v>
      </c>
      <c r="L374" s="20" t="s">
        <v>219</v>
      </c>
    </row>
    <row r="375" spans="2:12" x14ac:dyDescent="0.2">
      <c r="B375" s="11">
        <v>44103100</v>
      </c>
      <c r="C375" s="299" t="s">
        <v>254</v>
      </c>
      <c r="D375" s="15">
        <v>42050</v>
      </c>
      <c r="E375" s="11">
        <v>8</v>
      </c>
      <c r="F375" s="18" t="s">
        <v>1158</v>
      </c>
      <c r="G375" s="11" t="s">
        <v>14</v>
      </c>
      <c r="H375" s="16">
        <v>3688800</v>
      </c>
      <c r="I375" s="16">
        <v>3688800</v>
      </c>
      <c r="J375" s="11" t="s">
        <v>56</v>
      </c>
      <c r="K375" s="11" t="s">
        <v>56</v>
      </c>
      <c r="L375" s="20" t="s">
        <v>219</v>
      </c>
    </row>
    <row r="376" spans="2:12" x14ac:dyDescent="0.2">
      <c r="B376" s="11">
        <v>44103100</v>
      </c>
      <c r="C376" s="299" t="s">
        <v>254</v>
      </c>
      <c r="D376" s="15">
        <v>42050</v>
      </c>
      <c r="E376" s="11">
        <v>8</v>
      </c>
      <c r="F376" s="18" t="s">
        <v>1158</v>
      </c>
      <c r="G376" s="11" t="s">
        <v>14</v>
      </c>
      <c r="H376" s="16">
        <v>1810000</v>
      </c>
      <c r="I376" s="16">
        <v>1810000</v>
      </c>
      <c r="J376" s="11" t="s">
        <v>56</v>
      </c>
      <c r="K376" s="11" t="s">
        <v>56</v>
      </c>
      <c r="L376" s="20" t="s">
        <v>219</v>
      </c>
    </row>
    <row r="377" spans="2:12" x14ac:dyDescent="0.2">
      <c r="B377" s="11">
        <v>25172608</v>
      </c>
      <c r="C377" s="299" t="s">
        <v>254</v>
      </c>
      <c r="D377" s="15">
        <v>42050</v>
      </c>
      <c r="E377" s="11">
        <v>8</v>
      </c>
      <c r="F377" s="18" t="s">
        <v>1158</v>
      </c>
      <c r="G377" s="11" t="s">
        <v>14</v>
      </c>
      <c r="H377" s="16">
        <v>110000</v>
      </c>
      <c r="I377" s="16">
        <v>110000</v>
      </c>
      <c r="J377" s="11" t="s">
        <v>56</v>
      </c>
      <c r="K377" s="11" t="s">
        <v>56</v>
      </c>
      <c r="L377" s="20" t="s">
        <v>219</v>
      </c>
    </row>
    <row r="378" spans="2:12" x14ac:dyDescent="0.2">
      <c r="B378" s="11">
        <v>44103110</v>
      </c>
      <c r="C378" s="299" t="s">
        <v>254</v>
      </c>
      <c r="D378" s="15">
        <v>42050</v>
      </c>
      <c r="E378" s="11">
        <v>8</v>
      </c>
      <c r="F378" s="18" t="s">
        <v>1158</v>
      </c>
      <c r="G378" s="11" t="s">
        <v>14</v>
      </c>
      <c r="H378" s="16">
        <v>515040</v>
      </c>
      <c r="I378" s="16">
        <v>515040</v>
      </c>
      <c r="J378" s="11" t="s">
        <v>56</v>
      </c>
      <c r="K378" s="11" t="s">
        <v>56</v>
      </c>
      <c r="L378" s="20" t="s">
        <v>219</v>
      </c>
    </row>
    <row r="379" spans="2:12" x14ac:dyDescent="0.2">
      <c r="B379" s="11">
        <v>44103110</v>
      </c>
      <c r="C379" s="299" t="s">
        <v>254</v>
      </c>
      <c r="D379" s="15">
        <v>42050</v>
      </c>
      <c r="E379" s="11">
        <v>8</v>
      </c>
      <c r="F379" s="18" t="s">
        <v>1158</v>
      </c>
      <c r="G379" s="11" t="s">
        <v>14</v>
      </c>
      <c r="H379" s="16">
        <v>515040</v>
      </c>
      <c r="I379" s="16">
        <v>515040</v>
      </c>
      <c r="J379" s="11" t="s">
        <v>56</v>
      </c>
      <c r="K379" s="11" t="s">
        <v>56</v>
      </c>
      <c r="L379" s="20" t="s">
        <v>219</v>
      </c>
    </row>
    <row r="380" spans="2:12" x14ac:dyDescent="0.2">
      <c r="B380" s="11">
        <v>44103110</v>
      </c>
      <c r="C380" s="299" t="s">
        <v>254</v>
      </c>
      <c r="D380" s="15">
        <v>42050</v>
      </c>
      <c r="E380" s="11">
        <v>8</v>
      </c>
      <c r="F380" s="18" t="s">
        <v>1158</v>
      </c>
      <c r="G380" s="11" t="s">
        <v>14</v>
      </c>
      <c r="H380" s="16">
        <v>515040</v>
      </c>
      <c r="I380" s="16">
        <v>515040</v>
      </c>
      <c r="J380" s="11" t="s">
        <v>56</v>
      </c>
      <c r="K380" s="11" t="s">
        <v>56</v>
      </c>
      <c r="L380" s="20" t="s">
        <v>219</v>
      </c>
    </row>
    <row r="381" spans="2:12" x14ac:dyDescent="0.2">
      <c r="B381" s="11">
        <v>44103110</v>
      </c>
      <c r="C381" s="299" t="s">
        <v>254</v>
      </c>
      <c r="D381" s="15">
        <v>42050</v>
      </c>
      <c r="E381" s="11">
        <v>8</v>
      </c>
      <c r="F381" s="18" t="s">
        <v>1158</v>
      </c>
      <c r="G381" s="11" t="s">
        <v>14</v>
      </c>
      <c r="H381" s="16">
        <v>515040</v>
      </c>
      <c r="I381" s="16">
        <v>515040</v>
      </c>
      <c r="J381" s="11" t="s">
        <v>56</v>
      </c>
      <c r="K381" s="11" t="s">
        <v>56</v>
      </c>
      <c r="L381" s="20" t="s">
        <v>219</v>
      </c>
    </row>
    <row r="382" spans="2:12" x14ac:dyDescent="0.2">
      <c r="B382" s="11">
        <v>46151700</v>
      </c>
      <c r="C382" s="299" t="s">
        <v>254</v>
      </c>
      <c r="D382" s="15">
        <v>42050</v>
      </c>
      <c r="E382" s="11">
        <v>8</v>
      </c>
      <c r="F382" s="18" t="s">
        <v>1158</v>
      </c>
      <c r="G382" s="11" t="s">
        <v>14</v>
      </c>
      <c r="H382" s="16">
        <v>26402</v>
      </c>
      <c r="I382" s="16">
        <v>26402</v>
      </c>
      <c r="J382" s="11" t="s">
        <v>56</v>
      </c>
      <c r="K382" s="11" t="s">
        <v>56</v>
      </c>
      <c r="L382" s="20" t="s">
        <v>219</v>
      </c>
    </row>
    <row r="383" spans="2:12" x14ac:dyDescent="0.2">
      <c r="B383" s="11">
        <v>26111700</v>
      </c>
      <c r="C383" s="299" t="s">
        <v>254</v>
      </c>
      <c r="D383" s="15">
        <v>42050</v>
      </c>
      <c r="E383" s="11">
        <v>8</v>
      </c>
      <c r="F383" s="18" t="s">
        <v>1158</v>
      </c>
      <c r="G383" s="11" t="s">
        <v>14</v>
      </c>
      <c r="H383" s="16">
        <v>146995</v>
      </c>
      <c r="I383" s="16">
        <v>146995</v>
      </c>
      <c r="J383" s="11" t="s">
        <v>56</v>
      </c>
      <c r="K383" s="11" t="s">
        <v>56</v>
      </c>
      <c r="L383" s="20" t="s">
        <v>219</v>
      </c>
    </row>
    <row r="384" spans="2:12" x14ac:dyDescent="0.2">
      <c r="B384" s="11">
        <v>26111700</v>
      </c>
      <c r="C384" s="299" t="s">
        <v>254</v>
      </c>
      <c r="D384" s="15">
        <v>42050</v>
      </c>
      <c r="E384" s="11">
        <v>8</v>
      </c>
      <c r="F384" s="18" t="s">
        <v>1158</v>
      </c>
      <c r="G384" s="11" t="s">
        <v>14</v>
      </c>
      <c r="H384" s="16">
        <v>146995</v>
      </c>
      <c r="I384" s="16">
        <v>146995</v>
      </c>
      <c r="J384" s="11" t="s">
        <v>56</v>
      </c>
      <c r="K384" s="11" t="s">
        <v>56</v>
      </c>
      <c r="L384" s="20" t="s">
        <v>219</v>
      </c>
    </row>
    <row r="385" spans="2:12" x14ac:dyDescent="0.2">
      <c r="B385" s="11">
        <v>12171703</v>
      </c>
      <c r="C385" s="299" t="s">
        <v>254</v>
      </c>
      <c r="D385" s="15">
        <v>42050</v>
      </c>
      <c r="E385" s="11">
        <v>8</v>
      </c>
      <c r="F385" s="18" t="s">
        <v>1158</v>
      </c>
      <c r="G385" s="11" t="s">
        <v>14</v>
      </c>
      <c r="H385" s="16">
        <v>80000</v>
      </c>
      <c r="I385" s="16">
        <v>80000</v>
      </c>
      <c r="J385" s="11" t="s">
        <v>56</v>
      </c>
      <c r="K385" s="11" t="s">
        <v>56</v>
      </c>
      <c r="L385" s="20" t="s">
        <v>219</v>
      </c>
    </row>
    <row r="386" spans="2:12" x14ac:dyDescent="0.2">
      <c r="B386" s="11">
        <v>12171703</v>
      </c>
      <c r="C386" s="299" t="s">
        <v>254</v>
      </c>
      <c r="D386" s="15">
        <v>42050</v>
      </c>
      <c r="E386" s="11">
        <v>8</v>
      </c>
      <c r="F386" s="18" t="s">
        <v>1158</v>
      </c>
      <c r="G386" s="11" t="s">
        <v>14</v>
      </c>
      <c r="H386" s="16">
        <v>80000</v>
      </c>
      <c r="I386" s="16">
        <v>80000</v>
      </c>
      <c r="J386" s="11" t="s">
        <v>56</v>
      </c>
      <c r="K386" s="11" t="s">
        <v>56</v>
      </c>
      <c r="L386" s="20" t="s">
        <v>219</v>
      </c>
    </row>
    <row r="387" spans="2:12" x14ac:dyDescent="0.2">
      <c r="B387" s="11">
        <v>12171703</v>
      </c>
      <c r="C387" s="299" t="s">
        <v>254</v>
      </c>
      <c r="D387" s="15">
        <v>42050</v>
      </c>
      <c r="E387" s="11">
        <v>8</v>
      </c>
      <c r="F387" s="18" t="s">
        <v>1158</v>
      </c>
      <c r="G387" s="11" t="s">
        <v>14</v>
      </c>
      <c r="H387" s="16">
        <v>80000</v>
      </c>
      <c r="I387" s="16">
        <v>80000</v>
      </c>
      <c r="J387" s="11" t="s">
        <v>56</v>
      </c>
      <c r="K387" s="11" t="s">
        <v>56</v>
      </c>
      <c r="L387" s="20" t="s">
        <v>219</v>
      </c>
    </row>
    <row r="388" spans="2:12" x14ac:dyDescent="0.2">
      <c r="B388" s="11">
        <v>12171703</v>
      </c>
      <c r="C388" s="299" t="s">
        <v>254</v>
      </c>
      <c r="D388" s="15">
        <v>42050</v>
      </c>
      <c r="E388" s="11">
        <v>8</v>
      </c>
      <c r="F388" s="18" t="s">
        <v>1158</v>
      </c>
      <c r="G388" s="11" t="s">
        <v>14</v>
      </c>
      <c r="H388" s="16">
        <v>80000</v>
      </c>
      <c r="I388" s="16">
        <v>80000</v>
      </c>
      <c r="J388" s="11" t="s">
        <v>56</v>
      </c>
      <c r="K388" s="11" t="s">
        <v>56</v>
      </c>
      <c r="L388" s="20" t="s">
        <v>219</v>
      </c>
    </row>
    <row r="389" spans="2:12" x14ac:dyDescent="0.2">
      <c r="B389" s="11">
        <v>12171703</v>
      </c>
      <c r="C389" s="299" t="s">
        <v>254</v>
      </c>
      <c r="D389" s="15">
        <v>42050</v>
      </c>
      <c r="E389" s="11">
        <v>8</v>
      </c>
      <c r="F389" s="18" t="s">
        <v>1158</v>
      </c>
      <c r="G389" s="11" t="s">
        <v>14</v>
      </c>
      <c r="H389" s="16">
        <v>80000</v>
      </c>
      <c r="I389" s="16">
        <v>80000</v>
      </c>
      <c r="J389" s="11" t="s">
        <v>56</v>
      </c>
      <c r="K389" s="11" t="s">
        <v>56</v>
      </c>
      <c r="L389" s="20" t="s">
        <v>219</v>
      </c>
    </row>
    <row r="390" spans="2:12" x14ac:dyDescent="0.2">
      <c r="B390" s="11">
        <v>12171703</v>
      </c>
      <c r="C390" s="299" t="s">
        <v>254</v>
      </c>
      <c r="D390" s="15">
        <v>42050</v>
      </c>
      <c r="E390" s="11">
        <v>8</v>
      </c>
      <c r="F390" s="18" t="s">
        <v>1158</v>
      </c>
      <c r="G390" s="11" t="s">
        <v>14</v>
      </c>
      <c r="H390" s="16">
        <v>80000</v>
      </c>
      <c r="I390" s="16">
        <v>80000</v>
      </c>
      <c r="J390" s="11" t="s">
        <v>56</v>
      </c>
      <c r="K390" s="11" t="s">
        <v>56</v>
      </c>
      <c r="L390" s="20" t="s">
        <v>219</v>
      </c>
    </row>
    <row r="391" spans="2:12" x14ac:dyDescent="0.2">
      <c r="B391" s="11">
        <v>44121500</v>
      </c>
      <c r="C391" s="299" t="s">
        <v>254</v>
      </c>
      <c r="D391" s="15">
        <v>42050</v>
      </c>
      <c r="E391" s="11">
        <v>8</v>
      </c>
      <c r="F391" s="18" t="s">
        <v>1158</v>
      </c>
      <c r="G391" s="11" t="s">
        <v>14</v>
      </c>
      <c r="H391" s="16">
        <v>399040</v>
      </c>
      <c r="I391" s="16">
        <v>399040</v>
      </c>
      <c r="J391" s="11" t="s">
        <v>56</v>
      </c>
      <c r="K391" s="11" t="s">
        <v>56</v>
      </c>
      <c r="L391" s="20" t="s">
        <v>219</v>
      </c>
    </row>
    <row r="392" spans="2:12" x14ac:dyDescent="0.2">
      <c r="B392" s="11">
        <v>44103100</v>
      </c>
      <c r="C392" s="299" t="s">
        <v>254</v>
      </c>
      <c r="D392" s="15">
        <v>42050</v>
      </c>
      <c r="E392" s="11">
        <v>8</v>
      </c>
      <c r="F392" s="18" t="s">
        <v>1158</v>
      </c>
      <c r="G392" s="11" t="s">
        <v>14</v>
      </c>
      <c r="H392" s="16">
        <v>26183520</v>
      </c>
      <c r="I392" s="16">
        <v>26183520</v>
      </c>
      <c r="J392" s="11" t="s">
        <v>56</v>
      </c>
      <c r="K392" s="11" t="s">
        <v>56</v>
      </c>
      <c r="L392" s="20" t="s">
        <v>219</v>
      </c>
    </row>
    <row r="393" spans="2:12" x14ac:dyDescent="0.2">
      <c r="B393" s="11">
        <v>14111500</v>
      </c>
      <c r="C393" s="299" t="s">
        <v>254</v>
      </c>
      <c r="D393" s="15">
        <v>42050</v>
      </c>
      <c r="E393" s="11">
        <v>8</v>
      </c>
      <c r="F393" s="18" t="s">
        <v>1158</v>
      </c>
      <c r="G393" s="11" t="s">
        <v>14</v>
      </c>
      <c r="H393" s="16">
        <v>278296</v>
      </c>
      <c r="I393" s="16">
        <v>278296</v>
      </c>
      <c r="J393" s="11" t="s">
        <v>56</v>
      </c>
      <c r="K393" s="11" t="s">
        <v>56</v>
      </c>
      <c r="L393" s="20" t="s">
        <v>219</v>
      </c>
    </row>
    <row r="394" spans="2:12" x14ac:dyDescent="0.2">
      <c r="B394" s="11">
        <v>14111500</v>
      </c>
      <c r="C394" s="299" t="s">
        <v>254</v>
      </c>
      <c r="D394" s="15">
        <v>42050</v>
      </c>
      <c r="E394" s="11">
        <v>8</v>
      </c>
      <c r="F394" s="18" t="s">
        <v>1158</v>
      </c>
      <c r="G394" s="11" t="s">
        <v>14</v>
      </c>
      <c r="H394" s="16">
        <v>278296</v>
      </c>
      <c r="I394" s="16">
        <v>278296</v>
      </c>
      <c r="J394" s="11" t="s">
        <v>56</v>
      </c>
      <c r="K394" s="11" t="s">
        <v>56</v>
      </c>
      <c r="L394" s="20" t="s">
        <v>219</v>
      </c>
    </row>
    <row r="395" spans="2:12" x14ac:dyDescent="0.2">
      <c r="B395" s="11">
        <v>14111500</v>
      </c>
      <c r="C395" s="299" t="s">
        <v>254</v>
      </c>
      <c r="D395" s="15">
        <v>42050</v>
      </c>
      <c r="E395" s="11">
        <v>8</v>
      </c>
      <c r="F395" s="18" t="s">
        <v>1158</v>
      </c>
      <c r="G395" s="11" t="s">
        <v>14</v>
      </c>
      <c r="H395" s="16">
        <v>401940</v>
      </c>
      <c r="I395" s="16">
        <v>401940</v>
      </c>
      <c r="J395" s="11" t="s">
        <v>56</v>
      </c>
      <c r="K395" s="11" t="s">
        <v>56</v>
      </c>
      <c r="L395" s="20" t="s">
        <v>219</v>
      </c>
    </row>
    <row r="396" spans="2:12" x14ac:dyDescent="0.2">
      <c r="B396" s="22">
        <v>72154000</v>
      </c>
      <c r="C396" s="14" t="s">
        <v>255</v>
      </c>
      <c r="D396" s="15">
        <v>42050</v>
      </c>
      <c r="E396" s="22">
        <v>6</v>
      </c>
      <c r="F396" s="22" t="s">
        <v>244</v>
      </c>
      <c r="G396" s="11" t="s">
        <v>14</v>
      </c>
      <c r="H396" s="23">
        <v>23302500</v>
      </c>
      <c r="I396" s="23">
        <v>23302500</v>
      </c>
      <c r="J396" s="11" t="s">
        <v>56</v>
      </c>
      <c r="K396" s="11" t="s">
        <v>56</v>
      </c>
      <c r="L396" s="20" t="s">
        <v>219</v>
      </c>
    </row>
    <row r="397" spans="2:12" ht="36" x14ac:dyDescent="0.2">
      <c r="B397" s="22">
        <v>78111800</v>
      </c>
      <c r="C397" s="14" t="s">
        <v>1327</v>
      </c>
      <c r="D397" s="15">
        <v>42050</v>
      </c>
      <c r="E397" s="22">
        <v>11</v>
      </c>
      <c r="F397" s="22" t="s">
        <v>247</v>
      </c>
      <c r="G397" s="11" t="s">
        <v>14</v>
      </c>
      <c r="H397" s="23">
        <v>100000000</v>
      </c>
      <c r="I397" s="23">
        <v>100000000</v>
      </c>
      <c r="J397" s="11" t="s">
        <v>56</v>
      </c>
      <c r="K397" s="11" t="s">
        <v>56</v>
      </c>
      <c r="L397" s="20" t="s">
        <v>219</v>
      </c>
    </row>
    <row r="398" spans="2:12" x14ac:dyDescent="0.2">
      <c r="B398" s="22">
        <v>43212100</v>
      </c>
      <c r="C398" s="14" t="s">
        <v>256</v>
      </c>
      <c r="D398" s="15">
        <v>42050</v>
      </c>
      <c r="E398" s="22">
        <v>2</v>
      </c>
      <c r="F398" s="22" t="s">
        <v>1158</v>
      </c>
      <c r="G398" s="11" t="s">
        <v>14</v>
      </c>
      <c r="H398" s="23">
        <v>3500000</v>
      </c>
      <c r="I398" s="23">
        <v>3500000</v>
      </c>
      <c r="J398" s="11" t="s">
        <v>56</v>
      </c>
      <c r="K398" s="11" t="s">
        <v>56</v>
      </c>
      <c r="L398" s="20" t="s">
        <v>219</v>
      </c>
    </row>
    <row r="399" spans="2:12" x14ac:dyDescent="0.2">
      <c r="B399" s="22">
        <v>43212100</v>
      </c>
      <c r="C399" s="14" t="s">
        <v>257</v>
      </c>
      <c r="D399" s="15" t="s">
        <v>253</v>
      </c>
      <c r="E399" s="22">
        <v>2</v>
      </c>
      <c r="F399" s="22" t="s">
        <v>1158</v>
      </c>
      <c r="G399" s="11" t="s">
        <v>14</v>
      </c>
      <c r="H399" s="23">
        <v>16000000</v>
      </c>
      <c r="I399" s="23">
        <v>16000000</v>
      </c>
      <c r="J399" s="11" t="s">
        <v>56</v>
      </c>
      <c r="K399" s="11" t="s">
        <v>56</v>
      </c>
      <c r="L399" s="20" t="s">
        <v>219</v>
      </c>
    </row>
    <row r="400" spans="2:12" x14ac:dyDescent="0.2">
      <c r="B400" s="22">
        <v>43211500</v>
      </c>
      <c r="C400" s="14" t="s">
        <v>258</v>
      </c>
      <c r="D400" s="15">
        <v>42050</v>
      </c>
      <c r="E400" s="22">
        <v>2</v>
      </c>
      <c r="F400" s="22" t="s">
        <v>1158</v>
      </c>
      <c r="G400" s="11" t="s">
        <v>14</v>
      </c>
      <c r="H400" s="23">
        <v>31500000</v>
      </c>
      <c r="I400" s="23">
        <v>31500000</v>
      </c>
      <c r="J400" s="11" t="s">
        <v>56</v>
      </c>
      <c r="K400" s="11" t="s">
        <v>56</v>
      </c>
      <c r="L400" s="20" t="s">
        <v>219</v>
      </c>
    </row>
    <row r="401" spans="2:12" x14ac:dyDescent="0.2">
      <c r="B401" s="22">
        <v>43211600</v>
      </c>
      <c r="C401" s="14" t="s">
        <v>259</v>
      </c>
      <c r="D401" s="15">
        <v>42050</v>
      </c>
      <c r="E401" s="22">
        <v>2</v>
      </c>
      <c r="F401" s="22" t="s">
        <v>1158</v>
      </c>
      <c r="G401" s="11" t="s">
        <v>14</v>
      </c>
      <c r="H401" s="23">
        <v>2575200</v>
      </c>
      <c r="I401" s="23">
        <v>2575200</v>
      </c>
      <c r="J401" s="11" t="s">
        <v>56</v>
      </c>
      <c r="K401" s="11" t="s">
        <v>56</v>
      </c>
      <c r="L401" s="20" t="s">
        <v>219</v>
      </c>
    </row>
    <row r="402" spans="2:12" x14ac:dyDescent="0.2">
      <c r="B402" s="22">
        <v>45111600</v>
      </c>
      <c r="C402" s="24" t="s">
        <v>260</v>
      </c>
      <c r="D402" s="15">
        <v>42050</v>
      </c>
      <c r="E402" s="22">
        <v>2</v>
      </c>
      <c r="F402" s="22" t="s">
        <v>1158</v>
      </c>
      <c r="G402" s="11" t="s">
        <v>14</v>
      </c>
      <c r="H402" s="23">
        <v>2200000</v>
      </c>
      <c r="I402" s="23">
        <v>2200000</v>
      </c>
      <c r="J402" s="11" t="s">
        <v>56</v>
      </c>
      <c r="K402" s="11" t="s">
        <v>56</v>
      </c>
      <c r="L402" s="20" t="s">
        <v>219</v>
      </c>
    </row>
    <row r="403" spans="2:12" x14ac:dyDescent="0.2">
      <c r="B403" s="22">
        <v>45111600</v>
      </c>
      <c r="C403" s="14" t="s">
        <v>261</v>
      </c>
      <c r="D403" s="15">
        <v>42050</v>
      </c>
      <c r="E403" s="22">
        <v>2</v>
      </c>
      <c r="F403" s="22" t="s">
        <v>244</v>
      </c>
      <c r="G403" s="11" t="s">
        <v>14</v>
      </c>
      <c r="H403" s="23">
        <v>568800</v>
      </c>
      <c r="I403" s="23">
        <v>568800</v>
      </c>
      <c r="J403" s="11" t="s">
        <v>56</v>
      </c>
      <c r="K403" s="11" t="s">
        <v>56</v>
      </c>
      <c r="L403" s="20" t="s">
        <v>219</v>
      </c>
    </row>
    <row r="404" spans="2:12" x14ac:dyDescent="0.2">
      <c r="B404" s="22">
        <v>45111600</v>
      </c>
      <c r="C404" s="14" t="s">
        <v>262</v>
      </c>
      <c r="D404" s="15">
        <v>42050</v>
      </c>
      <c r="E404" s="22">
        <v>2</v>
      </c>
      <c r="F404" s="22" t="s">
        <v>244</v>
      </c>
      <c r="G404" s="11" t="s">
        <v>14</v>
      </c>
      <c r="H404" s="23">
        <v>568800</v>
      </c>
      <c r="I404" s="23">
        <v>568800</v>
      </c>
      <c r="J404" s="11" t="s">
        <v>56</v>
      </c>
      <c r="K404" s="11" t="s">
        <v>56</v>
      </c>
      <c r="L404" s="20" t="s">
        <v>219</v>
      </c>
    </row>
    <row r="405" spans="2:12" x14ac:dyDescent="0.2">
      <c r="B405" s="22">
        <v>43201800</v>
      </c>
      <c r="C405" s="14" t="s">
        <v>263</v>
      </c>
      <c r="D405" s="15">
        <v>42050</v>
      </c>
      <c r="E405" s="22">
        <v>2</v>
      </c>
      <c r="F405" s="22" t="s">
        <v>1158</v>
      </c>
      <c r="G405" s="11" t="s">
        <v>14</v>
      </c>
      <c r="H405" s="23">
        <v>330000</v>
      </c>
      <c r="I405" s="23">
        <v>330000</v>
      </c>
      <c r="J405" s="11" t="s">
        <v>56</v>
      </c>
      <c r="K405" s="11" t="s">
        <v>56</v>
      </c>
      <c r="L405" s="20" t="s">
        <v>219</v>
      </c>
    </row>
    <row r="406" spans="2:12" x14ac:dyDescent="0.2">
      <c r="B406" s="22">
        <v>43201800</v>
      </c>
      <c r="C406" s="14" t="s">
        <v>264</v>
      </c>
      <c r="D406" s="15">
        <v>42050</v>
      </c>
      <c r="E406" s="22">
        <v>2</v>
      </c>
      <c r="F406" s="22" t="s">
        <v>1158</v>
      </c>
      <c r="G406" s="11" t="s">
        <v>14</v>
      </c>
      <c r="H406" s="23">
        <v>1400000</v>
      </c>
      <c r="I406" s="23">
        <v>1400000</v>
      </c>
      <c r="J406" s="11" t="s">
        <v>56</v>
      </c>
      <c r="K406" s="11" t="s">
        <v>56</v>
      </c>
      <c r="L406" s="20" t="s">
        <v>219</v>
      </c>
    </row>
    <row r="407" spans="2:12" x14ac:dyDescent="0.2">
      <c r="B407" s="22">
        <v>43201800</v>
      </c>
      <c r="C407" s="14" t="s">
        <v>265</v>
      </c>
      <c r="D407" s="15">
        <v>42050</v>
      </c>
      <c r="E407" s="22">
        <v>2</v>
      </c>
      <c r="F407" s="22" t="s">
        <v>1158</v>
      </c>
      <c r="G407" s="11" t="s">
        <v>14</v>
      </c>
      <c r="H407" s="23">
        <v>900000</v>
      </c>
      <c r="I407" s="23">
        <v>900000</v>
      </c>
      <c r="J407" s="11" t="s">
        <v>56</v>
      </c>
      <c r="K407" s="11" t="s">
        <v>56</v>
      </c>
      <c r="L407" s="20" t="s">
        <v>219</v>
      </c>
    </row>
    <row r="408" spans="2:12" x14ac:dyDescent="0.2">
      <c r="B408" s="22">
        <v>43211600</v>
      </c>
      <c r="C408" s="14" t="s">
        <v>266</v>
      </c>
      <c r="D408" s="15">
        <v>42050</v>
      </c>
      <c r="E408" s="22">
        <v>2</v>
      </c>
      <c r="F408" s="22" t="s">
        <v>1158</v>
      </c>
      <c r="G408" s="11" t="s">
        <v>14</v>
      </c>
      <c r="H408" s="23">
        <v>1000000</v>
      </c>
      <c r="I408" s="23">
        <v>1000000</v>
      </c>
      <c r="J408" s="11" t="s">
        <v>56</v>
      </c>
      <c r="K408" s="11" t="s">
        <v>56</v>
      </c>
      <c r="L408" s="20" t="s">
        <v>219</v>
      </c>
    </row>
    <row r="409" spans="2:12" x14ac:dyDescent="0.2">
      <c r="B409" s="22">
        <v>43211600</v>
      </c>
      <c r="C409" s="14" t="s">
        <v>267</v>
      </c>
      <c r="D409" s="15">
        <v>42050</v>
      </c>
      <c r="E409" s="22">
        <v>2</v>
      </c>
      <c r="F409" s="22" t="s">
        <v>1158</v>
      </c>
      <c r="G409" s="11" t="s">
        <v>14</v>
      </c>
      <c r="H409" s="23">
        <v>300000</v>
      </c>
      <c r="I409" s="23">
        <v>300000</v>
      </c>
      <c r="J409" s="11" t="s">
        <v>56</v>
      </c>
      <c r="K409" s="11" t="s">
        <v>56</v>
      </c>
      <c r="L409" s="20" t="s">
        <v>219</v>
      </c>
    </row>
    <row r="410" spans="2:12" x14ac:dyDescent="0.2">
      <c r="B410" s="22">
        <v>43211600</v>
      </c>
      <c r="C410" s="14" t="s">
        <v>268</v>
      </c>
      <c r="D410" s="15">
        <v>42050</v>
      </c>
      <c r="E410" s="22">
        <v>2</v>
      </c>
      <c r="F410" s="22" t="s">
        <v>1158</v>
      </c>
      <c r="G410" s="11" t="s">
        <v>14</v>
      </c>
      <c r="H410" s="23">
        <v>300000</v>
      </c>
      <c r="I410" s="23">
        <v>300000</v>
      </c>
      <c r="J410" s="11" t="s">
        <v>56</v>
      </c>
      <c r="K410" s="11" t="s">
        <v>56</v>
      </c>
      <c r="L410" s="20" t="s">
        <v>219</v>
      </c>
    </row>
    <row r="411" spans="2:12" x14ac:dyDescent="0.2">
      <c r="B411" s="22">
        <v>43211700</v>
      </c>
      <c r="C411" s="14" t="s">
        <v>269</v>
      </c>
      <c r="D411" s="15">
        <v>42050</v>
      </c>
      <c r="E411" s="22">
        <v>2</v>
      </c>
      <c r="F411" s="22" t="s">
        <v>1158</v>
      </c>
      <c r="G411" s="11" t="s">
        <v>14</v>
      </c>
      <c r="H411" s="23">
        <v>250000</v>
      </c>
      <c r="I411" s="23">
        <v>250000</v>
      </c>
      <c r="J411" s="11" t="s">
        <v>56</v>
      </c>
      <c r="K411" s="11" t="s">
        <v>56</v>
      </c>
      <c r="L411" s="20" t="s">
        <v>219</v>
      </c>
    </row>
    <row r="412" spans="2:12" x14ac:dyDescent="0.2">
      <c r="B412" s="22">
        <v>43211700</v>
      </c>
      <c r="C412" s="14" t="s">
        <v>270</v>
      </c>
      <c r="D412" s="15">
        <v>42050</v>
      </c>
      <c r="E412" s="22">
        <v>2</v>
      </c>
      <c r="F412" s="22" t="s">
        <v>1158</v>
      </c>
      <c r="G412" s="11" t="s">
        <v>14</v>
      </c>
      <c r="H412" s="23">
        <v>150000</v>
      </c>
      <c r="I412" s="23">
        <v>150000</v>
      </c>
      <c r="J412" s="11" t="s">
        <v>56</v>
      </c>
      <c r="K412" s="11" t="s">
        <v>56</v>
      </c>
      <c r="L412" s="20" t="s">
        <v>219</v>
      </c>
    </row>
    <row r="413" spans="2:12" x14ac:dyDescent="0.2">
      <c r="B413" s="22">
        <v>43211700</v>
      </c>
      <c r="C413" s="14" t="s">
        <v>271</v>
      </c>
      <c r="D413" s="15">
        <v>42050</v>
      </c>
      <c r="E413" s="22">
        <v>2</v>
      </c>
      <c r="F413" s="22" t="s">
        <v>1158</v>
      </c>
      <c r="G413" s="11" t="s">
        <v>14</v>
      </c>
      <c r="H413" s="23">
        <v>520000</v>
      </c>
      <c r="I413" s="23">
        <v>520000</v>
      </c>
      <c r="J413" s="11" t="s">
        <v>56</v>
      </c>
      <c r="K413" s="11" t="s">
        <v>56</v>
      </c>
      <c r="L413" s="20" t="s">
        <v>219</v>
      </c>
    </row>
    <row r="414" spans="2:12" x14ac:dyDescent="0.2">
      <c r="B414" s="22">
        <v>43211700</v>
      </c>
      <c r="C414" s="14" t="s">
        <v>272</v>
      </c>
      <c r="D414" s="15">
        <v>42050</v>
      </c>
      <c r="E414" s="22">
        <v>2</v>
      </c>
      <c r="F414" s="22" t="s">
        <v>1158</v>
      </c>
      <c r="G414" s="11" t="s">
        <v>14</v>
      </c>
      <c r="H414" s="23">
        <v>118000</v>
      </c>
      <c r="I414" s="23">
        <v>118000</v>
      </c>
      <c r="J414" s="11" t="s">
        <v>56</v>
      </c>
      <c r="K414" s="11" t="s">
        <v>56</v>
      </c>
      <c r="L414" s="20" t="s">
        <v>219</v>
      </c>
    </row>
    <row r="415" spans="2:12" x14ac:dyDescent="0.2">
      <c r="B415" s="22">
        <v>15121500</v>
      </c>
      <c r="C415" s="14" t="s">
        <v>273</v>
      </c>
      <c r="D415" s="15">
        <v>42050</v>
      </c>
      <c r="E415" s="22">
        <v>2</v>
      </c>
      <c r="F415" s="22" t="s">
        <v>1158</v>
      </c>
      <c r="G415" s="11" t="s">
        <v>14</v>
      </c>
      <c r="H415" s="23">
        <v>105500</v>
      </c>
      <c r="I415" s="23">
        <v>105500</v>
      </c>
      <c r="J415" s="11" t="s">
        <v>56</v>
      </c>
      <c r="K415" s="11" t="s">
        <v>56</v>
      </c>
      <c r="L415" s="20" t="s">
        <v>219</v>
      </c>
    </row>
    <row r="416" spans="2:12" x14ac:dyDescent="0.2">
      <c r="B416" s="22">
        <v>44102900</v>
      </c>
      <c r="C416" s="14" t="s">
        <v>274</v>
      </c>
      <c r="D416" s="15">
        <v>42050</v>
      </c>
      <c r="E416" s="22">
        <v>2</v>
      </c>
      <c r="F416" s="22" t="s">
        <v>1158</v>
      </c>
      <c r="G416" s="11" t="s">
        <v>14</v>
      </c>
      <c r="H416" s="23">
        <v>56000</v>
      </c>
      <c r="I416" s="23">
        <v>56000</v>
      </c>
      <c r="J416" s="11" t="s">
        <v>56</v>
      </c>
      <c r="K416" s="11" t="s">
        <v>56</v>
      </c>
      <c r="L416" s="20" t="s">
        <v>219</v>
      </c>
    </row>
    <row r="417" spans="2:12" x14ac:dyDescent="0.2">
      <c r="B417" s="22">
        <v>12352300</v>
      </c>
      <c r="C417" s="14" t="s">
        <v>275</v>
      </c>
      <c r="D417" s="15">
        <v>42050</v>
      </c>
      <c r="E417" s="22">
        <v>2</v>
      </c>
      <c r="F417" s="22" t="s">
        <v>1158</v>
      </c>
      <c r="G417" s="11" t="s">
        <v>14</v>
      </c>
      <c r="H417" s="23">
        <v>72000</v>
      </c>
      <c r="I417" s="23">
        <v>72000</v>
      </c>
      <c r="J417" s="11" t="s">
        <v>56</v>
      </c>
      <c r="K417" s="11" t="s">
        <v>56</v>
      </c>
      <c r="L417" s="20" t="s">
        <v>219</v>
      </c>
    </row>
    <row r="418" spans="2:12" x14ac:dyDescent="0.2">
      <c r="B418" s="22" t="s">
        <v>276</v>
      </c>
      <c r="C418" s="356" t="s">
        <v>277</v>
      </c>
      <c r="D418" s="15">
        <v>42050</v>
      </c>
      <c r="E418" s="22">
        <v>6</v>
      </c>
      <c r="F418" s="325" t="s">
        <v>1158</v>
      </c>
      <c r="G418" s="11" t="s">
        <v>14</v>
      </c>
      <c r="H418" s="23">
        <v>29000</v>
      </c>
      <c r="I418" s="23">
        <v>29000</v>
      </c>
      <c r="J418" s="11" t="s">
        <v>56</v>
      </c>
      <c r="K418" s="11" t="s">
        <v>56</v>
      </c>
      <c r="L418" s="20" t="s">
        <v>219</v>
      </c>
    </row>
    <row r="419" spans="2:12" x14ac:dyDescent="0.2">
      <c r="B419" s="22" t="s">
        <v>276</v>
      </c>
      <c r="C419" s="356"/>
      <c r="D419" s="15">
        <v>42050</v>
      </c>
      <c r="E419" s="22">
        <v>6</v>
      </c>
      <c r="F419" s="325"/>
      <c r="G419" s="11" t="s">
        <v>14</v>
      </c>
      <c r="H419" s="23">
        <v>89000</v>
      </c>
      <c r="I419" s="23">
        <v>89000</v>
      </c>
      <c r="J419" s="11" t="s">
        <v>56</v>
      </c>
      <c r="K419" s="11" t="s">
        <v>56</v>
      </c>
      <c r="L419" s="20" t="s">
        <v>219</v>
      </c>
    </row>
    <row r="420" spans="2:12" x14ac:dyDescent="0.2">
      <c r="B420" s="22" t="s">
        <v>276</v>
      </c>
      <c r="C420" s="356"/>
      <c r="D420" s="15">
        <v>42050</v>
      </c>
      <c r="E420" s="22">
        <v>6</v>
      </c>
      <c r="F420" s="325"/>
      <c r="G420" s="11" t="s">
        <v>14</v>
      </c>
      <c r="H420" s="23">
        <v>29000</v>
      </c>
      <c r="I420" s="23">
        <v>29000</v>
      </c>
      <c r="J420" s="11" t="s">
        <v>56</v>
      </c>
      <c r="K420" s="11" t="s">
        <v>56</v>
      </c>
      <c r="L420" s="20" t="s">
        <v>219</v>
      </c>
    </row>
    <row r="421" spans="2:12" x14ac:dyDescent="0.2">
      <c r="B421" s="22" t="s">
        <v>276</v>
      </c>
      <c r="C421" s="356"/>
      <c r="D421" s="15">
        <v>42050</v>
      </c>
      <c r="E421" s="22">
        <v>6</v>
      </c>
      <c r="F421" s="325"/>
      <c r="G421" s="11" t="s">
        <v>14</v>
      </c>
      <c r="H421" s="23">
        <v>4500</v>
      </c>
      <c r="I421" s="23">
        <v>4500</v>
      </c>
      <c r="J421" s="11" t="s">
        <v>56</v>
      </c>
      <c r="K421" s="11" t="s">
        <v>56</v>
      </c>
      <c r="L421" s="20" t="s">
        <v>219</v>
      </c>
    </row>
    <row r="422" spans="2:12" x14ac:dyDescent="0.2">
      <c r="B422" s="22" t="s">
        <v>276</v>
      </c>
      <c r="C422" s="356"/>
      <c r="D422" s="15">
        <v>42050</v>
      </c>
      <c r="E422" s="22">
        <v>6</v>
      </c>
      <c r="F422" s="325"/>
      <c r="G422" s="11" t="s">
        <v>14</v>
      </c>
      <c r="H422" s="23">
        <v>875000</v>
      </c>
      <c r="I422" s="23">
        <v>875000</v>
      </c>
      <c r="J422" s="11" t="s">
        <v>56</v>
      </c>
      <c r="K422" s="11" t="s">
        <v>56</v>
      </c>
      <c r="L422" s="20" t="s">
        <v>219</v>
      </c>
    </row>
    <row r="423" spans="2:12" ht="36" x14ac:dyDescent="0.2">
      <c r="B423" s="22">
        <v>80111500</v>
      </c>
      <c r="C423" s="14" t="s">
        <v>1328</v>
      </c>
      <c r="D423" s="25">
        <v>42034</v>
      </c>
      <c r="E423" s="22">
        <v>8</v>
      </c>
      <c r="F423" s="22" t="s">
        <v>956</v>
      </c>
      <c r="G423" s="11" t="s">
        <v>14</v>
      </c>
      <c r="H423" s="23">
        <v>24000000</v>
      </c>
      <c r="I423" s="23">
        <v>24000000</v>
      </c>
      <c r="J423" s="11" t="s">
        <v>56</v>
      </c>
      <c r="K423" s="11" t="s">
        <v>56</v>
      </c>
      <c r="L423" s="20" t="s">
        <v>219</v>
      </c>
    </row>
    <row r="424" spans="2:12" x14ac:dyDescent="0.2">
      <c r="B424" s="22">
        <v>45101800</v>
      </c>
      <c r="C424" s="14" t="s">
        <v>278</v>
      </c>
      <c r="D424" s="25">
        <v>42050</v>
      </c>
      <c r="E424" s="22">
        <v>11</v>
      </c>
      <c r="F424" s="22" t="s">
        <v>244</v>
      </c>
      <c r="G424" s="11" t="s">
        <v>14</v>
      </c>
      <c r="H424" s="23">
        <v>41000000</v>
      </c>
      <c r="I424" s="23">
        <v>41000000</v>
      </c>
      <c r="J424" s="11" t="s">
        <v>56</v>
      </c>
      <c r="K424" s="11" t="s">
        <v>56</v>
      </c>
      <c r="L424" s="20" t="s">
        <v>219</v>
      </c>
    </row>
    <row r="425" spans="2:12" x14ac:dyDescent="0.2">
      <c r="B425" s="22">
        <v>45101515</v>
      </c>
      <c r="C425" s="26" t="s">
        <v>279</v>
      </c>
      <c r="D425" s="25">
        <v>42050</v>
      </c>
      <c r="E425" s="22">
        <v>2</v>
      </c>
      <c r="F425" s="22" t="s">
        <v>1158</v>
      </c>
      <c r="G425" s="11" t="s">
        <v>14</v>
      </c>
      <c r="H425" s="23">
        <v>10440000</v>
      </c>
      <c r="I425" s="23">
        <v>10440000</v>
      </c>
      <c r="J425" s="11" t="s">
        <v>56</v>
      </c>
      <c r="K425" s="11" t="s">
        <v>56</v>
      </c>
      <c r="L425" s="20" t="s">
        <v>219</v>
      </c>
    </row>
    <row r="426" spans="2:12" x14ac:dyDescent="0.2">
      <c r="B426" s="22">
        <v>45111600</v>
      </c>
      <c r="C426" s="26" t="s">
        <v>280</v>
      </c>
      <c r="D426" s="25">
        <v>42050</v>
      </c>
      <c r="E426" s="22">
        <v>2</v>
      </c>
      <c r="F426" s="22" t="s">
        <v>1158</v>
      </c>
      <c r="G426" s="11" t="s">
        <v>14</v>
      </c>
      <c r="H426" s="23">
        <v>3400000</v>
      </c>
      <c r="I426" s="23">
        <v>3400000</v>
      </c>
      <c r="J426" s="11" t="s">
        <v>56</v>
      </c>
      <c r="K426" s="11" t="s">
        <v>56</v>
      </c>
      <c r="L426" s="20" t="s">
        <v>219</v>
      </c>
    </row>
    <row r="427" spans="2:12" x14ac:dyDescent="0.2">
      <c r="B427" s="11">
        <v>43211500</v>
      </c>
      <c r="C427" s="14" t="s">
        <v>281</v>
      </c>
      <c r="D427" s="15">
        <v>42050</v>
      </c>
      <c r="E427" s="11">
        <v>2</v>
      </c>
      <c r="F427" s="22" t="s">
        <v>1158</v>
      </c>
      <c r="G427" s="11" t="s">
        <v>14</v>
      </c>
      <c r="H427" s="16">
        <v>10000000</v>
      </c>
      <c r="I427" s="16">
        <v>10000000</v>
      </c>
      <c r="J427" s="11" t="s">
        <v>56</v>
      </c>
      <c r="K427" s="27" t="s">
        <v>56</v>
      </c>
      <c r="L427" s="20" t="s">
        <v>219</v>
      </c>
    </row>
    <row r="428" spans="2:12" x14ac:dyDescent="0.2">
      <c r="B428" s="22">
        <v>44103103</v>
      </c>
      <c r="C428" s="18" t="s">
        <v>282</v>
      </c>
      <c r="D428" s="15">
        <v>42050</v>
      </c>
      <c r="E428" s="22">
        <v>2</v>
      </c>
      <c r="F428" s="22" t="s">
        <v>1158</v>
      </c>
      <c r="G428" s="11" t="s">
        <v>14</v>
      </c>
      <c r="H428" s="23">
        <v>12528000</v>
      </c>
      <c r="I428" s="23">
        <v>12528000</v>
      </c>
      <c r="J428" s="11" t="s">
        <v>56</v>
      </c>
      <c r="K428" s="11" t="s">
        <v>56</v>
      </c>
      <c r="L428" s="20" t="s">
        <v>219</v>
      </c>
    </row>
    <row r="429" spans="2:12" x14ac:dyDescent="0.2">
      <c r="B429" s="22">
        <v>44103103</v>
      </c>
      <c r="C429" s="18" t="s">
        <v>283</v>
      </c>
      <c r="D429" s="15">
        <v>42050</v>
      </c>
      <c r="E429" s="22">
        <v>2</v>
      </c>
      <c r="F429" s="22" t="s">
        <v>1158</v>
      </c>
      <c r="G429" s="11" t="s">
        <v>14</v>
      </c>
      <c r="H429" s="23">
        <v>21187400</v>
      </c>
      <c r="I429" s="23">
        <v>21187400</v>
      </c>
      <c r="J429" s="11" t="s">
        <v>56</v>
      </c>
      <c r="K429" s="11" t="s">
        <v>56</v>
      </c>
      <c r="L429" s="20" t="s">
        <v>219</v>
      </c>
    </row>
    <row r="430" spans="2:12" ht="48" x14ac:dyDescent="0.2">
      <c r="B430" s="22">
        <v>82121500</v>
      </c>
      <c r="C430" s="28" t="s">
        <v>1329</v>
      </c>
      <c r="D430" s="25">
        <v>42050</v>
      </c>
      <c r="E430" s="22">
        <v>11</v>
      </c>
      <c r="F430" s="22" t="s">
        <v>244</v>
      </c>
      <c r="G430" s="11" t="s">
        <v>14</v>
      </c>
      <c r="H430" s="16">
        <v>3875000</v>
      </c>
      <c r="I430" s="16">
        <v>3875000</v>
      </c>
      <c r="J430" s="11" t="s">
        <v>56</v>
      </c>
      <c r="K430" s="11" t="s">
        <v>56</v>
      </c>
      <c r="L430" s="20" t="s">
        <v>219</v>
      </c>
    </row>
    <row r="431" spans="2:12" ht="48" x14ac:dyDescent="0.2">
      <c r="B431" s="22">
        <v>82121500</v>
      </c>
      <c r="C431" s="28" t="s">
        <v>1330</v>
      </c>
      <c r="D431" s="25">
        <v>42050</v>
      </c>
      <c r="E431" s="22">
        <v>11</v>
      </c>
      <c r="F431" s="22" t="s">
        <v>244</v>
      </c>
      <c r="G431" s="11" t="s">
        <v>14</v>
      </c>
      <c r="H431" s="23">
        <v>1000000</v>
      </c>
      <c r="I431" s="23">
        <v>1000000</v>
      </c>
      <c r="J431" s="11" t="s">
        <v>56</v>
      </c>
      <c r="K431" s="11" t="s">
        <v>56</v>
      </c>
      <c r="L431" s="20" t="s">
        <v>219</v>
      </c>
    </row>
    <row r="432" spans="2:12" ht="36" x14ac:dyDescent="0.2">
      <c r="B432" s="22">
        <v>82121500</v>
      </c>
      <c r="C432" s="28" t="s">
        <v>1331</v>
      </c>
      <c r="D432" s="25">
        <v>42050</v>
      </c>
      <c r="E432" s="22">
        <v>11</v>
      </c>
      <c r="F432" s="22" t="s">
        <v>244</v>
      </c>
      <c r="G432" s="11" t="s">
        <v>14</v>
      </c>
      <c r="H432" s="23">
        <v>1002500</v>
      </c>
      <c r="I432" s="23">
        <v>1002500</v>
      </c>
      <c r="J432" s="11" t="s">
        <v>56</v>
      </c>
      <c r="K432" s="11" t="s">
        <v>56</v>
      </c>
      <c r="L432" s="20" t="s">
        <v>219</v>
      </c>
    </row>
    <row r="433" spans="2:12" ht="36" x14ac:dyDescent="0.2">
      <c r="B433" s="22">
        <v>82121900</v>
      </c>
      <c r="C433" s="28" t="s">
        <v>1332</v>
      </c>
      <c r="D433" s="25">
        <v>42050</v>
      </c>
      <c r="E433" s="22">
        <v>11</v>
      </c>
      <c r="F433" s="22" t="s">
        <v>244</v>
      </c>
      <c r="G433" s="11" t="s">
        <v>14</v>
      </c>
      <c r="H433" s="23">
        <v>200000</v>
      </c>
      <c r="I433" s="23">
        <v>200000</v>
      </c>
      <c r="J433" s="11" t="s">
        <v>56</v>
      </c>
      <c r="K433" s="11" t="s">
        <v>56</v>
      </c>
      <c r="L433" s="20" t="s">
        <v>219</v>
      </c>
    </row>
    <row r="434" spans="2:12" ht="36" x14ac:dyDescent="0.2">
      <c r="B434" s="22">
        <v>82121900</v>
      </c>
      <c r="C434" s="28" t="s">
        <v>1333</v>
      </c>
      <c r="D434" s="25">
        <v>42050</v>
      </c>
      <c r="E434" s="22">
        <v>11</v>
      </c>
      <c r="F434" s="22" t="s">
        <v>244</v>
      </c>
      <c r="G434" s="11" t="s">
        <v>14</v>
      </c>
      <c r="H434" s="23">
        <v>440800</v>
      </c>
      <c r="I434" s="23">
        <v>440800</v>
      </c>
      <c r="J434" s="11" t="s">
        <v>56</v>
      </c>
      <c r="K434" s="11" t="s">
        <v>56</v>
      </c>
      <c r="L434" s="20" t="s">
        <v>219</v>
      </c>
    </row>
    <row r="435" spans="2:12" ht="36" x14ac:dyDescent="0.2">
      <c r="B435" s="22">
        <v>82121900</v>
      </c>
      <c r="C435" s="28" t="s">
        <v>1334</v>
      </c>
      <c r="D435" s="25">
        <v>42050</v>
      </c>
      <c r="E435" s="22">
        <v>11</v>
      </c>
      <c r="F435" s="22" t="s">
        <v>244</v>
      </c>
      <c r="G435" s="11" t="s">
        <v>14</v>
      </c>
      <c r="H435" s="23">
        <v>2100000</v>
      </c>
      <c r="I435" s="23">
        <v>2100000</v>
      </c>
      <c r="J435" s="11" t="s">
        <v>56</v>
      </c>
      <c r="K435" s="11" t="s">
        <v>56</v>
      </c>
      <c r="L435" s="20" t="s">
        <v>219</v>
      </c>
    </row>
    <row r="436" spans="2:12" ht="24" x14ac:dyDescent="0.2">
      <c r="B436" s="22">
        <v>82121500</v>
      </c>
      <c r="C436" s="28" t="s">
        <v>1335</v>
      </c>
      <c r="D436" s="25">
        <v>42050</v>
      </c>
      <c r="E436" s="22">
        <v>11</v>
      </c>
      <c r="F436" s="22" t="s">
        <v>244</v>
      </c>
      <c r="G436" s="11" t="s">
        <v>14</v>
      </c>
      <c r="H436" s="23">
        <v>830000</v>
      </c>
      <c r="I436" s="23">
        <v>830000</v>
      </c>
      <c r="J436" s="11" t="s">
        <v>56</v>
      </c>
      <c r="K436" s="11" t="s">
        <v>56</v>
      </c>
      <c r="L436" s="20" t="s">
        <v>219</v>
      </c>
    </row>
    <row r="437" spans="2:12" ht="24" x14ac:dyDescent="0.2">
      <c r="B437" s="22">
        <v>82121500</v>
      </c>
      <c r="C437" s="28" t="s">
        <v>1336</v>
      </c>
      <c r="D437" s="25">
        <v>42050</v>
      </c>
      <c r="E437" s="22">
        <v>11</v>
      </c>
      <c r="F437" s="22" t="s">
        <v>244</v>
      </c>
      <c r="G437" s="11" t="s">
        <v>14</v>
      </c>
      <c r="H437" s="23">
        <v>460000</v>
      </c>
      <c r="I437" s="23">
        <v>460000</v>
      </c>
      <c r="J437" s="11" t="s">
        <v>56</v>
      </c>
      <c r="K437" s="11" t="s">
        <v>56</v>
      </c>
      <c r="L437" s="20" t="s">
        <v>219</v>
      </c>
    </row>
    <row r="438" spans="2:12" ht="36" x14ac:dyDescent="0.2">
      <c r="B438" s="22">
        <v>82121500</v>
      </c>
      <c r="C438" s="28" t="s">
        <v>1337</v>
      </c>
      <c r="D438" s="25">
        <v>42050</v>
      </c>
      <c r="E438" s="22">
        <v>11</v>
      </c>
      <c r="F438" s="22" t="s">
        <v>244</v>
      </c>
      <c r="G438" s="11" t="s">
        <v>14</v>
      </c>
      <c r="H438" s="23">
        <v>1500000</v>
      </c>
      <c r="I438" s="23">
        <v>1500000</v>
      </c>
      <c r="J438" s="11" t="s">
        <v>56</v>
      </c>
      <c r="K438" s="11" t="s">
        <v>56</v>
      </c>
      <c r="L438" s="20" t="s">
        <v>219</v>
      </c>
    </row>
    <row r="439" spans="2:12" ht="36" x14ac:dyDescent="0.2">
      <c r="B439" s="22">
        <v>82121500</v>
      </c>
      <c r="C439" s="28" t="s">
        <v>1338</v>
      </c>
      <c r="D439" s="25">
        <v>42050</v>
      </c>
      <c r="E439" s="22">
        <v>11</v>
      </c>
      <c r="F439" s="22" t="s">
        <v>244</v>
      </c>
      <c r="G439" s="11" t="s">
        <v>14</v>
      </c>
      <c r="H439" s="23">
        <v>10000000</v>
      </c>
      <c r="I439" s="23">
        <v>10000000</v>
      </c>
      <c r="J439" s="11" t="s">
        <v>56</v>
      </c>
      <c r="K439" s="11" t="s">
        <v>56</v>
      </c>
      <c r="L439" s="20" t="s">
        <v>219</v>
      </c>
    </row>
    <row r="440" spans="2:12" ht="24" x14ac:dyDescent="0.2">
      <c r="B440" s="22">
        <v>82121500</v>
      </c>
      <c r="C440" s="28" t="s">
        <v>1339</v>
      </c>
      <c r="D440" s="25">
        <v>42050</v>
      </c>
      <c r="E440" s="22">
        <v>11</v>
      </c>
      <c r="F440" s="22" t="s">
        <v>244</v>
      </c>
      <c r="G440" s="11" t="s">
        <v>14</v>
      </c>
      <c r="H440" s="23">
        <v>3637500</v>
      </c>
      <c r="I440" s="23">
        <v>3637500</v>
      </c>
      <c r="J440" s="11" t="s">
        <v>56</v>
      </c>
      <c r="K440" s="11" t="s">
        <v>56</v>
      </c>
      <c r="L440" s="20" t="s">
        <v>219</v>
      </c>
    </row>
    <row r="441" spans="2:12" ht="36" x14ac:dyDescent="0.2">
      <c r="B441" s="22">
        <v>82121500</v>
      </c>
      <c r="C441" s="28" t="s">
        <v>1340</v>
      </c>
      <c r="D441" s="25">
        <v>42050</v>
      </c>
      <c r="E441" s="22">
        <v>11</v>
      </c>
      <c r="F441" s="22" t="s">
        <v>244</v>
      </c>
      <c r="G441" s="11" t="s">
        <v>14</v>
      </c>
      <c r="H441" s="23">
        <v>1500000</v>
      </c>
      <c r="I441" s="23">
        <v>1500000</v>
      </c>
      <c r="J441" s="11" t="s">
        <v>56</v>
      </c>
      <c r="K441" s="11" t="s">
        <v>56</v>
      </c>
      <c r="L441" s="20" t="s">
        <v>219</v>
      </c>
    </row>
    <row r="442" spans="2:12" ht="24" x14ac:dyDescent="0.2">
      <c r="B442" s="22">
        <v>82121500</v>
      </c>
      <c r="C442" s="28" t="s">
        <v>284</v>
      </c>
      <c r="D442" s="25">
        <v>42050</v>
      </c>
      <c r="E442" s="22">
        <v>11</v>
      </c>
      <c r="F442" s="22" t="s">
        <v>244</v>
      </c>
      <c r="G442" s="11" t="s">
        <v>14</v>
      </c>
      <c r="H442" s="23" t="s">
        <v>1341</v>
      </c>
      <c r="I442" s="23" t="s">
        <v>1341</v>
      </c>
      <c r="J442" s="11" t="s">
        <v>56</v>
      </c>
      <c r="K442" s="11" t="s">
        <v>56</v>
      </c>
      <c r="L442" s="20" t="s">
        <v>219</v>
      </c>
    </row>
    <row r="443" spans="2:12" ht="36" x14ac:dyDescent="0.2">
      <c r="B443" s="22">
        <v>82121500</v>
      </c>
      <c r="C443" s="28" t="s">
        <v>1342</v>
      </c>
      <c r="D443" s="25">
        <v>42050</v>
      </c>
      <c r="E443" s="22">
        <v>11</v>
      </c>
      <c r="F443" s="22" t="s">
        <v>244</v>
      </c>
      <c r="G443" s="11" t="s">
        <v>14</v>
      </c>
      <c r="H443" s="23">
        <v>5000000</v>
      </c>
      <c r="I443" s="23">
        <v>5000000</v>
      </c>
      <c r="J443" s="11" t="s">
        <v>56</v>
      </c>
      <c r="K443" s="11" t="s">
        <v>56</v>
      </c>
      <c r="L443" s="29" t="s">
        <v>219</v>
      </c>
    </row>
    <row r="444" spans="2:12" ht="36" x14ac:dyDescent="0.2">
      <c r="B444" s="22">
        <v>82101500</v>
      </c>
      <c r="C444" s="28" t="s">
        <v>1343</v>
      </c>
      <c r="D444" s="25">
        <v>42050</v>
      </c>
      <c r="E444" s="22">
        <v>11</v>
      </c>
      <c r="F444" s="22" t="s">
        <v>244</v>
      </c>
      <c r="G444" s="11" t="s">
        <v>14</v>
      </c>
      <c r="H444" s="23">
        <v>174000</v>
      </c>
      <c r="I444" s="23">
        <v>174000</v>
      </c>
      <c r="J444" s="11" t="s">
        <v>56</v>
      </c>
      <c r="K444" s="11" t="s">
        <v>56</v>
      </c>
      <c r="L444" s="20" t="s">
        <v>219</v>
      </c>
    </row>
    <row r="445" spans="2:12" x14ac:dyDescent="0.2">
      <c r="B445" s="22">
        <v>82121500</v>
      </c>
      <c r="C445" s="28" t="s">
        <v>1344</v>
      </c>
      <c r="D445" s="25">
        <v>42050</v>
      </c>
      <c r="E445" s="22">
        <v>11</v>
      </c>
      <c r="F445" s="22" t="s">
        <v>244</v>
      </c>
      <c r="G445" s="11" t="s">
        <v>14</v>
      </c>
      <c r="H445" s="23">
        <v>15000000</v>
      </c>
      <c r="I445" s="23">
        <v>15000000</v>
      </c>
      <c r="J445" s="11" t="s">
        <v>56</v>
      </c>
      <c r="K445" s="11" t="s">
        <v>56</v>
      </c>
      <c r="L445" s="20" t="s">
        <v>219</v>
      </c>
    </row>
    <row r="446" spans="2:12" x14ac:dyDescent="0.2">
      <c r="B446" s="22">
        <v>82121500</v>
      </c>
      <c r="C446" s="28" t="s">
        <v>285</v>
      </c>
      <c r="D446" s="25">
        <v>42050</v>
      </c>
      <c r="E446" s="22">
        <v>11</v>
      </c>
      <c r="F446" s="22" t="s">
        <v>244</v>
      </c>
      <c r="G446" s="11" t="s">
        <v>14</v>
      </c>
      <c r="H446" s="23">
        <v>10000000</v>
      </c>
      <c r="I446" s="23">
        <v>10000000</v>
      </c>
      <c r="J446" s="11" t="s">
        <v>56</v>
      </c>
      <c r="K446" s="11" t="s">
        <v>56</v>
      </c>
      <c r="L446" s="20" t="s">
        <v>219</v>
      </c>
    </row>
    <row r="447" spans="2:12" x14ac:dyDescent="0.2">
      <c r="B447" s="22">
        <v>82121500</v>
      </c>
      <c r="C447" s="28" t="s">
        <v>286</v>
      </c>
      <c r="D447" s="25">
        <v>42050</v>
      </c>
      <c r="E447" s="22">
        <v>11</v>
      </c>
      <c r="F447" s="22" t="s">
        <v>244</v>
      </c>
      <c r="G447" s="11" t="s">
        <v>14</v>
      </c>
      <c r="H447" s="23">
        <v>100000</v>
      </c>
      <c r="I447" s="23">
        <v>100000</v>
      </c>
      <c r="J447" s="11" t="s">
        <v>56</v>
      </c>
      <c r="K447" s="11" t="s">
        <v>56</v>
      </c>
      <c r="L447" s="20" t="s">
        <v>219</v>
      </c>
    </row>
    <row r="448" spans="2:12" x14ac:dyDescent="0.2">
      <c r="B448" s="22">
        <v>82121500</v>
      </c>
      <c r="C448" s="28" t="s">
        <v>287</v>
      </c>
      <c r="D448" s="25">
        <v>42050</v>
      </c>
      <c r="E448" s="22">
        <v>11</v>
      </c>
      <c r="F448" s="22" t="s">
        <v>244</v>
      </c>
      <c r="G448" s="11" t="s">
        <v>14</v>
      </c>
      <c r="H448" s="23">
        <v>100000</v>
      </c>
      <c r="I448" s="23">
        <v>100000</v>
      </c>
      <c r="J448" s="11" t="s">
        <v>56</v>
      </c>
      <c r="K448" s="11" t="s">
        <v>56</v>
      </c>
      <c r="L448" s="20" t="s">
        <v>219</v>
      </c>
    </row>
    <row r="449" spans="2:12" x14ac:dyDescent="0.2">
      <c r="B449" s="22">
        <v>44103103</v>
      </c>
      <c r="C449" s="139" t="s">
        <v>288</v>
      </c>
      <c r="D449" s="25">
        <v>42050</v>
      </c>
      <c r="E449" s="11">
        <v>2</v>
      </c>
      <c r="F449" s="11" t="s">
        <v>110</v>
      </c>
      <c r="G449" s="11" t="s">
        <v>14</v>
      </c>
      <c r="H449" s="140">
        <v>9465600</v>
      </c>
      <c r="I449" s="140">
        <v>9465600</v>
      </c>
      <c r="J449" s="11" t="s">
        <v>56</v>
      </c>
      <c r="K449" s="11" t="s">
        <v>56</v>
      </c>
      <c r="L449" s="17" t="s">
        <v>219</v>
      </c>
    </row>
    <row r="450" spans="2:12" x14ac:dyDescent="0.2">
      <c r="B450" s="22">
        <v>44103103</v>
      </c>
      <c r="C450" s="139" t="s">
        <v>1345</v>
      </c>
      <c r="D450" s="25">
        <v>42050</v>
      </c>
      <c r="E450" s="11">
        <v>2</v>
      </c>
      <c r="F450" s="11" t="s">
        <v>1158</v>
      </c>
      <c r="G450" s="11" t="s">
        <v>14</v>
      </c>
      <c r="H450" s="140">
        <v>560000</v>
      </c>
      <c r="I450" s="140">
        <v>560000</v>
      </c>
      <c r="J450" s="11" t="s">
        <v>56</v>
      </c>
      <c r="K450" s="11" t="s">
        <v>56</v>
      </c>
      <c r="L450" s="17" t="s">
        <v>219</v>
      </c>
    </row>
    <row r="451" spans="2:12" x14ac:dyDescent="0.2">
      <c r="B451" s="22">
        <v>44103103</v>
      </c>
      <c r="C451" s="139" t="s">
        <v>289</v>
      </c>
      <c r="D451" s="25">
        <v>42050</v>
      </c>
      <c r="E451" s="11">
        <v>2</v>
      </c>
      <c r="F451" s="11" t="s">
        <v>1158</v>
      </c>
      <c r="G451" s="11" t="s">
        <v>14</v>
      </c>
      <c r="H451" s="140">
        <v>9465600</v>
      </c>
      <c r="I451" s="140">
        <v>9465600</v>
      </c>
      <c r="J451" s="11" t="s">
        <v>56</v>
      </c>
      <c r="K451" s="11" t="s">
        <v>56</v>
      </c>
      <c r="L451" s="17" t="s">
        <v>219</v>
      </c>
    </row>
    <row r="452" spans="2:12" x14ac:dyDescent="0.2">
      <c r="B452" s="22">
        <v>44103103</v>
      </c>
      <c r="C452" s="139" t="s">
        <v>1346</v>
      </c>
      <c r="D452" s="25">
        <v>42050</v>
      </c>
      <c r="E452" s="11">
        <v>2</v>
      </c>
      <c r="F452" s="11" t="s">
        <v>1158</v>
      </c>
      <c r="G452" s="11" t="s">
        <v>14</v>
      </c>
      <c r="H452" s="140">
        <v>560000</v>
      </c>
      <c r="I452" s="140">
        <v>560000</v>
      </c>
      <c r="J452" s="11" t="s">
        <v>56</v>
      </c>
      <c r="K452" s="11" t="s">
        <v>56</v>
      </c>
      <c r="L452" s="17" t="s">
        <v>219</v>
      </c>
    </row>
    <row r="453" spans="2:12" x14ac:dyDescent="0.2">
      <c r="B453" s="18">
        <v>43211800</v>
      </c>
      <c r="C453" s="141" t="s">
        <v>290</v>
      </c>
      <c r="D453" s="25">
        <v>42050</v>
      </c>
      <c r="E453" s="11">
        <v>2</v>
      </c>
      <c r="F453" s="11" t="s">
        <v>1158</v>
      </c>
      <c r="G453" s="11" t="s">
        <v>14</v>
      </c>
      <c r="H453" s="140">
        <v>522000</v>
      </c>
      <c r="I453" s="140">
        <v>522000</v>
      </c>
      <c r="J453" s="11" t="s">
        <v>56</v>
      </c>
      <c r="K453" s="11" t="s">
        <v>56</v>
      </c>
      <c r="L453" s="17" t="s">
        <v>219</v>
      </c>
    </row>
    <row r="454" spans="2:12" x14ac:dyDescent="0.2">
      <c r="B454" s="18">
        <v>43211600</v>
      </c>
      <c r="C454" s="141" t="s">
        <v>291</v>
      </c>
      <c r="D454" s="25">
        <v>42050</v>
      </c>
      <c r="E454" s="11">
        <v>2</v>
      </c>
      <c r="F454" s="11" t="s">
        <v>1158</v>
      </c>
      <c r="G454" s="11" t="s">
        <v>14</v>
      </c>
      <c r="H454" s="140">
        <v>348000</v>
      </c>
      <c r="I454" s="140">
        <v>348000</v>
      </c>
      <c r="J454" s="11" t="s">
        <v>56</v>
      </c>
      <c r="K454" s="11" t="s">
        <v>56</v>
      </c>
      <c r="L454" s="17" t="s">
        <v>219</v>
      </c>
    </row>
    <row r="455" spans="2:12" x14ac:dyDescent="0.2">
      <c r="B455" s="18">
        <v>43211600</v>
      </c>
      <c r="C455" s="141" t="s">
        <v>292</v>
      </c>
      <c r="D455" s="25">
        <v>42050</v>
      </c>
      <c r="E455" s="11">
        <v>2</v>
      </c>
      <c r="F455" s="11" t="s">
        <v>1158</v>
      </c>
      <c r="G455" s="11" t="s">
        <v>14</v>
      </c>
      <c r="H455" s="140">
        <v>174000</v>
      </c>
      <c r="I455" s="140">
        <v>174000</v>
      </c>
      <c r="J455" s="11" t="s">
        <v>56</v>
      </c>
      <c r="K455" s="11" t="s">
        <v>56</v>
      </c>
      <c r="L455" s="17" t="s">
        <v>219</v>
      </c>
    </row>
    <row r="456" spans="2:12" x14ac:dyDescent="0.2">
      <c r="B456" s="18">
        <v>43211800</v>
      </c>
      <c r="C456" s="141" t="s">
        <v>293</v>
      </c>
      <c r="D456" s="25">
        <v>42050</v>
      </c>
      <c r="E456" s="11">
        <v>2</v>
      </c>
      <c r="F456" s="11" t="s">
        <v>1158</v>
      </c>
      <c r="G456" s="11" t="s">
        <v>14</v>
      </c>
      <c r="H456" s="140">
        <v>603200</v>
      </c>
      <c r="I456" s="140">
        <v>603200</v>
      </c>
      <c r="J456" s="11" t="s">
        <v>56</v>
      </c>
      <c r="K456" s="11" t="s">
        <v>56</v>
      </c>
      <c r="L456" s="17" t="s">
        <v>219</v>
      </c>
    </row>
    <row r="457" spans="2:12" x14ac:dyDescent="0.2">
      <c r="B457" s="18">
        <v>43211600</v>
      </c>
      <c r="C457" s="141" t="s">
        <v>294</v>
      </c>
      <c r="D457" s="25">
        <v>42050</v>
      </c>
      <c r="E457" s="11">
        <v>2</v>
      </c>
      <c r="F457" s="11" t="s">
        <v>110</v>
      </c>
      <c r="G457" s="11" t="s">
        <v>14</v>
      </c>
      <c r="H457" s="140">
        <v>136880</v>
      </c>
      <c r="I457" s="140">
        <v>136880</v>
      </c>
      <c r="J457" s="11" t="s">
        <v>56</v>
      </c>
      <c r="K457" s="11" t="s">
        <v>56</v>
      </c>
      <c r="L457" s="17" t="s">
        <v>219</v>
      </c>
    </row>
    <row r="458" spans="2:12" x14ac:dyDescent="0.2">
      <c r="B458" s="18">
        <v>43211600</v>
      </c>
      <c r="C458" s="141" t="s">
        <v>295</v>
      </c>
      <c r="D458" s="25">
        <v>42050</v>
      </c>
      <c r="E458" s="11">
        <v>2</v>
      </c>
      <c r="F458" s="11" t="s">
        <v>110</v>
      </c>
      <c r="G458" s="11" t="s">
        <v>14</v>
      </c>
      <c r="H458" s="140">
        <v>122380</v>
      </c>
      <c r="I458" s="140">
        <v>122380</v>
      </c>
      <c r="J458" s="11" t="s">
        <v>56</v>
      </c>
      <c r="K458" s="11" t="s">
        <v>56</v>
      </c>
      <c r="L458" s="17" t="s">
        <v>219</v>
      </c>
    </row>
    <row r="459" spans="2:12" x14ac:dyDescent="0.2">
      <c r="B459" s="18">
        <v>43211600</v>
      </c>
      <c r="C459" s="141" t="s">
        <v>274</v>
      </c>
      <c r="D459" s="25">
        <v>42050</v>
      </c>
      <c r="E459" s="11">
        <v>2</v>
      </c>
      <c r="F459" s="11" t="s">
        <v>110</v>
      </c>
      <c r="G459" s="11" t="s">
        <v>14</v>
      </c>
      <c r="H459" s="140">
        <v>64960</v>
      </c>
      <c r="I459" s="140">
        <v>64960</v>
      </c>
      <c r="J459" s="11" t="s">
        <v>56</v>
      </c>
      <c r="K459" s="11" t="s">
        <v>56</v>
      </c>
      <c r="L459" s="17" t="s">
        <v>219</v>
      </c>
    </row>
    <row r="460" spans="2:12" x14ac:dyDescent="0.2">
      <c r="B460" s="18">
        <v>43211600</v>
      </c>
      <c r="C460" s="141" t="s">
        <v>296</v>
      </c>
      <c r="D460" s="25">
        <v>42050</v>
      </c>
      <c r="E460" s="11">
        <v>2</v>
      </c>
      <c r="F460" s="11" t="s">
        <v>110</v>
      </c>
      <c r="G460" s="11" t="s">
        <v>14</v>
      </c>
      <c r="H460" s="140">
        <v>83520</v>
      </c>
      <c r="I460" s="140">
        <v>83520</v>
      </c>
      <c r="J460" s="11" t="s">
        <v>56</v>
      </c>
      <c r="K460" s="11" t="s">
        <v>56</v>
      </c>
      <c r="L460" s="17" t="s">
        <v>219</v>
      </c>
    </row>
    <row r="461" spans="2:12" x14ac:dyDescent="0.2">
      <c r="B461" s="18">
        <v>56111900</v>
      </c>
      <c r="C461" s="302" t="s">
        <v>1347</v>
      </c>
      <c r="D461" s="324">
        <v>42050</v>
      </c>
      <c r="E461" s="327">
        <v>1</v>
      </c>
      <c r="F461" s="327" t="s">
        <v>110</v>
      </c>
      <c r="G461" s="327" t="s">
        <v>14</v>
      </c>
      <c r="H461" s="334">
        <v>10000000</v>
      </c>
      <c r="I461" s="334">
        <f>+H461</f>
        <v>10000000</v>
      </c>
      <c r="J461" s="327" t="s">
        <v>56</v>
      </c>
      <c r="K461" s="327" t="s">
        <v>56</v>
      </c>
      <c r="L461" s="327" t="s">
        <v>219</v>
      </c>
    </row>
    <row r="462" spans="2:12" x14ac:dyDescent="0.2">
      <c r="B462" s="18">
        <v>60103400</v>
      </c>
      <c r="C462" s="302"/>
      <c r="D462" s="324"/>
      <c r="E462" s="327"/>
      <c r="F462" s="327"/>
      <c r="G462" s="327"/>
      <c r="H462" s="334"/>
      <c r="I462" s="334"/>
      <c r="J462" s="327"/>
      <c r="K462" s="327"/>
      <c r="L462" s="327"/>
    </row>
    <row r="463" spans="2:12" ht="48" x14ac:dyDescent="0.2">
      <c r="B463" s="13">
        <v>80111600</v>
      </c>
      <c r="C463" s="14" t="s">
        <v>1210</v>
      </c>
      <c r="D463" s="15">
        <v>42095</v>
      </c>
      <c r="E463" s="11">
        <v>9</v>
      </c>
      <c r="F463" s="11" t="s">
        <v>217</v>
      </c>
      <c r="G463" s="11" t="s">
        <v>218</v>
      </c>
      <c r="H463" s="16">
        <f>E463*6800000</f>
        <v>61200000</v>
      </c>
      <c r="I463" s="16">
        <f t="shared" ref="I463:I526" si="4">+H463</f>
        <v>61200000</v>
      </c>
      <c r="J463" s="11" t="s">
        <v>56</v>
      </c>
      <c r="K463" s="11" t="s">
        <v>56</v>
      </c>
      <c r="L463" s="17" t="s">
        <v>219</v>
      </c>
    </row>
    <row r="464" spans="2:12" ht="48" x14ac:dyDescent="0.2">
      <c r="B464" s="13">
        <v>80111600</v>
      </c>
      <c r="C464" s="14" t="s">
        <v>1211</v>
      </c>
      <c r="D464" s="15">
        <v>42095</v>
      </c>
      <c r="E464" s="11">
        <v>9</v>
      </c>
      <c r="F464" s="11" t="s">
        <v>217</v>
      </c>
      <c r="G464" s="11" t="s">
        <v>218</v>
      </c>
      <c r="H464" s="16">
        <f>E464*5500000</f>
        <v>49500000</v>
      </c>
      <c r="I464" s="16">
        <f t="shared" si="4"/>
        <v>49500000</v>
      </c>
      <c r="J464" s="11" t="s">
        <v>56</v>
      </c>
      <c r="K464" s="11" t="s">
        <v>56</v>
      </c>
      <c r="L464" s="17" t="s">
        <v>219</v>
      </c>
    </row>
    <row r="465" spans="2:12" ht="48" x14ac:dyDescent="0.2">
      <c r="B465" s="13">
        <v>80111600</v>
      </c>
      <c r="C465" s="14" t="s">
        <v>1212</v>
      </c>
      <c r="D465" s="15">
        <v>42095</v>
      </c>
      <c r="E465" s="11">
        <v>9</v>
      </c>
      <c r="F465" s="11" t="s">
        <v>217</v>
      </c>
      <c r="G465" s="11" t="s">
        <v>218</v>
      </c>
      <c r="H465" s="16">
        <f>E465*7700000</f>
        <v>69300000</v>
      </c>
      <c r="I465" s="16">
        <f t="shared" si="4"/>
        <v>69300000</v>
      </c>
      <c r="J465" s="11" t="s">
        <v>56</v>
      </c>
      <c r="K465" s="11" t="s">
        <v>56</v>
      </c>
      <c r="L465" s="17" t="s">
        <v>219</v>
      </c>
    </row>
    <row r="466" spans="2:12" ht="48" x14ac:dyDescent="0.2">
      <c r="B466" s="13">
        <v>80111600</v>
      </c>
      <c r="C466" s="14" t="s">
        <v>1213</v>
      </c>
      <c r="D466" s="15">
        <v>42095</v>
      </c>
      <c r="E466" s="11">
        <v>9</v>
      </c>
      <c r="F466" s="11" t="s">
        <v>217</v>
      </c>
      <c r="G466" s="11" t="s">
        <v>218</v>
      </c>
      <c r="H466" s="16">
        <f>E466*2200000</f>
        <v>19800000</v>
      </c>
      <c r="I466" s="16">
        <f t="shared" si="4"/>
        <v>19800000</v>
      </c>
      <c r="J466" s="11" t="s">
        <v>56</v>
      </c>
      <c r="K466" s="11" t="s">
        <v>56</v>
      </c>
      <c r="L466" s="17" t="s">
        <v>219</v>
      </c>
    </row>
    <row r="467" spans="2:12" ht="48" x14ac:dyDescent="0.2">
      <c r="B467" s="13">
        <v>80111600</v>
      </c>
      <c r="C467" s="14" t="s">
        <v>1215</v>
      </c>
      <c r="D467" s="15">
        <v>42095</v>
      </c>
      <c r="E467" s="11">
        <v>9</v>
      </c>
      <c r="F467" s="11" t="s">
        <v>217</v>
      </c>
      <c r="G467" s="11" t="s">
        <v>218</v>
      </c>
      <c r="H467" s="16">
        <f>E467*2600000</f>
        <v>23400000</v>
      </c>
      <c r="I467" s="16">
        <f t="shared" si="4"/>
        <v>23400000</v>
      </c>
      <c r="J467" s="11" t="s">
        <v>56</v>
      </c>
      <c r="K467" s="11" t="s">
        <v>56</v>
      </c>
      <c r="L467" s="17" t="s">
        <v>219</v>
      </c>
    </row>
    <row r="468" spans="2:12" ht="48" x14ac:dyDescent="0.2">
      <c r="B468" s="13">
        <v>80111600</v>
      </c>
      <c r="C468" s="14" t="s">
        <v>1217</v>
      </c>
      <c r="D468" s="15">
        <v>42095</v>
      </c>
      <c r="E468" s="11">
        <v>9</v>
      </c>
      <c r="F468" s="11" t="s">
        <v>217</v>
      </c>
      <c r="G468" s="11" t="s">
        <v>218</v>
      </c>
      <c r="H468" s="16">
        <f>2800000*3*E468</f>
        <v>75600000</v>
      </c>
      <c r="I468" s="16">
        <f t="shared" si="4"/>
        <v>75600000</v>
      </c>
      <c r="J468" s="11" t="s">
        <v>56</v>
      </c>
      <c r="K468" s="11" t="s">
        <v>56</v>
      </c>
      <c r="L468" s="17" t="s">
        <v>219</v>
      </c>
    </row>
    <row r="469" spans="2:12" ht="72" x14ac:dyDescent="0.2">
      <c r="B469" s="13">
        <v>80111600</v>
      </c>
      <c r="C469" s="14" t="s">
        <v>1218</v>
      </c>
      <c r="D469" s="15">
        <v>42095</v>
      </c>
      <c r="E469" s="11">
        <v>9</v>
      </c>
      <c r="F469" s="11" t="s">
        <v>217</v>
      </c>
      <c r="G469" s="11" t="s">
        <v>218</v>
      </c>
      <c r="H469" s="16">
        <f>2800000*2*E469</f>
        <v>50400000</v>
      </c>
      <c r="I469" s="16">
        <f t="shared" si="4"/>
        <v>50400000</v>
      </c>
      <c r="J469" s="11" t="s">
        <v>56</v>
      </c>
      <c r="K469" s="11" t="s">
        <v>56</v>
      </c>
      <c r="L469" s="17" t="s">
        <v>219</v>
      </c>
    </row>
    <row r="470" spans="2:12" ht="72" x14ac:dyDescent="0.2">
      <c r="B470" s="13">
        <v>80111600</v>
      </c>
      <c r="C470" s="14" t="s">
        <v>1219</v>
      </c>
      <c r="D470" s="15">
        <v>42095</v>
      </c>
      <c r="E470" s="11">
        <v>9</v>
      </c>
      <c r="F470" s="11" t="s">
        <v>217</v>
      </c>
      <c r="G470" s="11" t="s">
        <v>218</v>
      </c>
      <c r="H470" s="16">
        <f>3200000*E470</f>
        <v>28800000</v>
      </c>
      <c r="I470" s="16">
        <f t="shared" si="4"/>
        <v>28800000</v>
      </c>
      <c r="J470" s="11" t="s">
        <v>56</v>
      </c>
      <c r="K470" s="11" t="s">
        <v>56</v>
      </c>
      <c r="L470" s="17" t="s">
        <v>219</v>
      </c>
    </row>
    <row r="471" spans="2:12" ht="72" x14ac:dyDescent="0.2">
      <c r="B471" s="13">
        <v>80111600</v>
      </c>
      <c r="C471" s="14" t="s">
        <v>1220</v>
      </c>
      <c r="D471" s="15">
        <v>42095</v>
      </c>
      <c r="E471" s="11">
        <v>9</v>
      </c>
      <c r="F471" s="11" t="s">
        <v>217</v>
      </c>
      <c r="G471" s="11" t="s">
        <v>218</v>
      </c>
      <c r="H471" s="16">
        <f>4500000*2*E471</f>
        <v>81000000</v>
      </c>
      <c r="I471" s="16">
        <f t="shared" si="4"/>
        <v>81000000</v>
      </c>
      <c r="J471" s="11" t="s">
        <v>56</v>
      </c>
      <c r="K471" s="11" t="s">
        <v>56</v>
      </c>
      <c r="L471" s="17" t="s">
        <v>219</v>
      </c>
    </row>
    <row r="472" spans="2:12" ht="72" x14ac:dyDescent="0.2">
      <c r="B472" s="13">
        <v>80111600</v>
      </c>
      <c r="C472" s="14" t="s">
        <v>1221</v>
      </c>
      <c r="D472" s="15">
        <v>42095</v>
      </c>
      <c r="E472" s="11">
        <v>9</v>
      </c>
      <c r="F472" s="11" t="s">
        <v>217</v>
      </c>
      <c r="G472" s="11" t="s">
        <v>218</v>
      </c>
      <c r="H472" s="16">
        <f>1200000*E472</f>
        <v>10800000</v>
      </c>
      <c r="I472" s="16">
        <f t="shared" si="4"/>
        <v>10800000</v>
      </c>
      <c r="J472" s="11" t="s">
        <v>56</v>
      </c>
      <c r="K472" s="11" t="s">
        <v>56</v>
      </c>
      <c r="L472" s="17" t="s">
        <v>219</v>
      </c>
    </row>
    <row r="473" spans="2:12" ht="60" x14ac:dyDescent="0.2">
      <c r="B473" s="13">
        <v>80111600</v>
      </c>
      <c r="C473" s="14" t="s">
        <v>1222</v>
      </c>
      <c r="D473" s="15">
        <v>42095</v>
      </c>
      <c r="E473" s="11">
        <v>9</v>
      </c>
      <c r="F473" s="11" t="s">
        <v>217</v>
      </c>
      <c r="G473" s="11" t="s">
        <v>218</v>
      </c>
      <c r="H473" s="16">
        <f>14800000*E473</f>
        <v>133200000</v>
      </c>
      <c r="I473" s="16">
        <f t="shared" si="4"/>
        <v>133200000</v>
      </c>
      <c r="J473" s="11" t="s">
        <v>56</v>
      </c>
      <c r="K473" s="11" t="s">
        <v>56</v>
      </c>
      <c r="L473" s="17" t="s">
        <v>219</v>
      </c>
    </row>
    <row r="474" spans="2:12" ht="60" x14ac:dyDescent="0.2">
      <c r="B474" s="13">
        <v>80111600</v>
      </c>
      <c r="C474" s="14" t="s">
        <v>1223</v>
      </c>
      <c r="D474" s="15">
        <v>42095</v>
      </c>
      <c r="E474" s="11">
        <v>9</v>
      </c>
      <c r="F474" s="11" t="s">
        <v>217</v>
      </c>
      <c r="G474" s="11" t="s">
        <v>218</v>
      </c>
      <c r="H474" s="16">
        <f>3000000*E474</f>
        <v>27000000</v>
      </c>
      <c r="I474" s="16">
        <f t="shared" si="4"/>
        <v>27000000</v>
      </c>
      <c r="J474" s="11" t="s">
        <v>56</v>
      </c>
      <c r="K474" s="11" t="s">
        <v>56</v>
      </c>
      <c r="L474" s="17" t="s">
        <v>219</v>
      </c>
    </row>
    <row r="475" spans="2:12" ht="60" x14ac:dyDescent="0.2">
      <c r="B475" s="13">
        <v>80111600</v>
      </c>
      <c r="C475" s="14" t="s">
        <v>1225</v>
      </c>
      <c r="D475" s="15">
        <v>42095</v>
      </c>
      <c r="E475" s="11">
        <v>9</v>
      </c>
      <c r="F475" s="11" t="s">
        <v>217</v>
      </c>
      <c r="G475" s="11" t="s">
        <v>218</v>
      </c>
      <c r="H475" s="16">
        <f>3000000*E475</f>
        <v>27000000</v>
      </c>
      <c r="I475" s="16">
        <f t="shared" si="4"/>
        <v>27000000</v>
      </c>
      <c r="J475" s="11" t="s">
        <v>56</v>
      </c>
      <c r="K475" s="11" t="s">
        <v>56</v>
      </c>
      <c r="L475" s="17" t="s">
        <v>219</v>
      </c>
    </row>
    <row r="476" spans="2:12" ht="60" x14ac:dyDescent="0.2">
      <c r="B476" s="13">
        <v>80111600</v>
      </c>
      <c r="C476" s="14" t="s">
        <v>1226</v>
      </c>
      <c r="D476" s="15">
        <v>42095</v>
      </c>
      <c r="E476" s="11">
        <v>9</v>
      </c>
      <c r="F476" s="11" t="s">
        <v>217</v>
      </c>
      <c r="G476" s="11" t="s">
        <v>218</v>
      </c>
      <c r="H476" s="16">
        <f>3000000*E476</f>
        <v>27000000</v>
      </c>
      <c r="I476" s="16">
        <f t="shared" si="4"/>
        <v>27000000</v>
      </c>
      <c r="J476" s="11" t="s">
        <v>56</v>
      </c>
      <c r="K476" s="11" t="s">
        <v>56</v>
      </c>
      <c r="L476" s="17" t="s">
        <v>219</v>
      </c>
    </row>
    <row r="477" spans="2:12" ht="60" x14ac:dyDescent="0.2">
      <c r="B477" s="13">
        <v>80111600</v>
      </c>
      <c r="C477" s="14" t="s">
        <v>1227</v>
      </c>
      <c r="D477" s="15">
        <v>42095</v>
      </c>
      <c r="E477" s="11">
        <v>9</v>
      </c>
      <c r="F477" s="11" t="s">
        <v>217</v>
      </c>
      <c r="G477" s="11" t="s">
        <v>218</v>
      </c>
      <c r="H477" s="16">
        <f>4000000*E477</f>
        <v>36000000</v>
      </c>
      <c r="I477" s="16">
        <f t="shared" si="4"/>
        <v>36000000</v>
      </c>
      <c r="J477" s="11" t="s">
        <v>56</v>
      </c>
      <c r="K477" s="11" t="s">
        <v>56</v>
      </c>
      <c r="L477" s="17" t="s">
        <v>219</v>
      </c>
    </row>
    <row r="478" spans="2:12" ht="60" x14ac:dyDescent="0.2">
      <c r="B478" s="13">
        <v>80111600</v>
      </c>
      <c r="C478" s="14" t="s">
        <v>1228</v>
      </c>
      <c r="D478" s="15">
        <v>42095</v>
      </c>
      <c r="E478" s="11">
        <v>9</v>
      </c>
      <c r="F478" s="11" t="s">
        <v>217</v>
      </c>
      <c r="G478" s="11" t="s">
        <v>218</v>
      </c>
      <c r="H478" s="16">
        <f>4500000*E478</f>
        <v>40500000</v>
      </c>
      <c r="I478" s="16">
        <f t="shared" si="4"/>
        <v>40500000</v>
      </c>
      <c r="J478" s="11" t="s">
        <v>56</v>
      </c>
      <c r="K478" s="11" t="s">
        <v>56</v>
      </c>
      <c r="L478" s="17" t="s">
        <v>219</v>
      </c>
    </row>
    <row r="479" spans="2:12" ht="60" x14ac:dyDescent="0.2">
      <c r="B479" s="13">
        <v>80111600</v>
      </c>
      <c r="C479" s="14" t="s">
        <v>1229</v>
      </c>
      <c r="D479" s="15">
        <v>42095</v>
      </c>
      <c r="E479" s="11">
        <v>9</v>
      </c>
      <c r="F479" s="11" t="s">
        <v>217</v>
      </c>
      <c r="G479" s="11" t="s">
        <v>218</v>
      </c>
      <c r="H479" s="16">
        <f>2000000*E479</f>
        <v>18000000</v>
      </c>
      <c r="I479" s="16">
        <f t="shared" si="4"/>
        <v>18000000</v>
      </c>
      <c r="J479" s="11" t="s">
        <v>56</v>
      </c>
      <c r="K479" s="11" t="s">
        <v>56</v>
      </c>
      <c r="L479" s="17" t="s">
        <v>219</v>
      </c>
    </row>
    <row r="480" spans="2:12" ht="60" x14ac:dyDescent="0.2">
      <c r="B480" s="13">
        <v>80111600</v>
      </c>
      <c r="C480" s="14" t="s">
        <v>1230</v>
      </c>
      <c r="D480" s="15">
        <v>42095</v>
      </c>
      <c r="E480" s="11">
        <v>9</v>
      </c>
      <c r="F480" s="11" t="s">
        <v>217</v>
      </c>
      <c r="G480" s="11" t="s">
        <v>218</v>
      </c>
      <c r="H480" s="16">
        <f>3600000*E480</f>
        <v>32400000</v>
      </c>
      <c r="I480" s="16">
        <f t="shared" si="4"/>
        <v>32400000</v>
      </c>
      <c r="J480" s="11" t="s">
        <v>56</v>
      </c>
      <c r="K480" s="11" t="s">
        <v>56</v>
      </c>
      <c r="L480" s="17" t="s">
        <v>219</v>
      </c>
    </row>
    <row r="481" spans="2:12" ht="60" x14ac:dyDescent="0.2">
      <c r="B481" s="13">
        <v>80111600</v>
      </c>
      <c r="C481" s="14" t="s">
        <v>1231</v>
      </c>
      <c r="D481" s="15">
        <v>42095</v>
      </c>
      <c r="E481" s="11">
        <v>9</v>
      </c>
      <c r="F481" s="11" t="s">
        <v>217</v>
      </c>
      <c r="G481" s="11" t="s">
        <v>218</v>
      </c>
      <c r="H481" s="16">
        <f>3000000*E481</f>
        <v>27000000</v>
      </c>
      <c r="I481" s="16">
        <f t="shared" si="4"/>
        <v>27000000</v>
      </c>
      <c r="J481" s="11" t="s">
        <v>56</v>
      </c>
      <c r="K481" s="11" t="s">
        <v>56</v>
      </c>
      <c r="L481" s="17" t="s">
        <v>219</v>
      </c>
    </row>
    <row r="482" spans="2:12" ht="60" x14ac:dyDescent="0.2">
      <c r="B482" s="13">
        <v>80111600</v>
      </c>
      <c r="C482" s="14" t="s">
        <v>1232</v>
      </c>
      <c r="D482" s="15">
        <v>42095</v>
      </c>
      <c r="E482" s="11">
        <v>9</v>
      </c>
      <c r="F482" s="11" t="s">
        <v>217</v>
      </c>
      <c r="G482" s="11" t="s">
        <v>218</v>
      </c>
      <c r="H482" s="16">
        <f>3000000*E482</f>
        <v>27000000</v>
      </c>
      <c r="I482" s="16">
        <f t="shared" si="4"/>
        <v>27000000</v>
      </c>
      <c r="J482" s="11" t="s">
        <v>56</v>
      </c>
      <c r="K482" s="11" t="s">
        <v>56</v>
      </c>
      <c r="L482" s="17" t="s">
        <v>219</v>
      </c>
    </row>
    <row r="483" spans="2:12" ht="60" x14ac:dyDescent="0.2">
      <c r="B483" s="13">
        <v>80111600</v>
      </c>
      <c r="C483" s="14" t="s">
        <v>1233</v>
      </c>
      <c r="D483" s="15">
        <v>42095</v>
      </c>
      <c r="E483" s="11">
        <v>9</v>
      </c>
      <c r="F483" s="11" t="s">
        <v>217</v>
      </c>
      <c r="G483" s="11" t="s">
        <v>218</v>
      </c>
      <c r="H483" s="16">
        <f>1400000*E483</f>
        <v>12600000</v>
      </c>
      <c r="I483" s="16">
        <f t="shared" si="4"/>
        <v>12600000</v>
      </c>
      <c r="J483" s="11" t="s">
        <v>56</v>
      </c>
      <c r="K483" s="11" t="s">
        <v>56</v>
      </c>
      <c r="L483" s="17" t="s">
        <v>219</v>
      </c>
    </row>
    <row r="484" spans="2:12" ht="60" x14ac:dyDescent="0.2">
      <c r="B484" s="13">
        <v>80111600</v>
      </c>
      <c r="C484" s="14" t="s">
        <v>1234</v>
      </c>
      <c r="D484" s="15">
        <v>42095</v>
      </c>
      <c r="E484" s="11">
        <v>9</v>
      </c>
      <c r="F484" s="11" t="s">
        <v>217</v>
      </c>
      <c r="G484" s="11" t="s">
        <v>218</v>
      </c>
      <c r="H484" s="16">
        <f>2500000*E484</f>
        <v>22500000</v>
      </c>
      <c r="I484" s="16">
        <f t="shared" si="4"/>
        <v>22500000</v>
      </c>
      <c r="J484" s="11" t="s">
        <v>56</v>
      </c>
      <c r="K484" s="11" t="s">
        <v>56</v>
      </c>
      <c r="L484" s="17" t="s">
        <v>219</v>
      </c>
    </row>
    <row r="485" spans="2:12" ht="60" x14ac:dyDescent="0.2">
      <c r="B485" s="13">
        <v>80111600</v>
      </c>
      <c r="C485" s="14" t="s">
        <v>1235</v>
      </c>
      <c r="D485" s="15">
        <v>42095</v>
      </c>
      <c r="E485" s="11">
        <v>9</v>
      </c>
      <c r="F485" s="11" t="s">
        <v>217</v>
      </c>
      <c r="G485" s="11" t="s">
        <v>218</v>
      </c>
      <c r="H485" s="16">
        <f>3000000*E485</f>
        <v>27000000</v>
      </c>
      <c r="I485" s="16">
        <f t="shared" si="4"/>
        <v>27000000</v>
      </c>
      <c r="J485" s="11" t="s">
        <v>56</v>
      </c>
      <c r="K485" s="11" t="s">
        <v>56</v>
      </c>
      <c r="L485" s="17" t="s">
        <v>219</v>
      </c>
    </row>
    <row r="486" spans="2:12" ht="60" x14ac:dyDescent="0.2">
      <c r="B486" s="13">
        <v>80111600</v>
      </c>
      <c r="C486" s="14" t="s">
        <v>1236</v>
      </c>
      <c r="D486" s="15">
        <v>42095</v>
      </c>
      <c r="E486" s="11">
        <v>9</v>
      </c>
      <c r="F486" s="11" t="s">
        <v>217</v>
      </c>
      <c r="G486" s="11" t="s">
        <v>218</v>
      </c>
      <c r="H486" s="16">
        <f>3200000*E486</f>
        <v>28800000</v>
      </c>
      <c r="I486" s="16">
        <f t="shared" si="4"/>
        <v>28800000</v>
      </c>
      <c r="J486" s="11" t="s">
        <v>56</v>
      </c>
      <c r="K486" s="11" t="s">
        <v>56</v>
      </c>
      <c r="L486" s="17" t="s">
        <v>219</v>
      </c>
    </row>
    <row r="487" spans="2:12" ht="60" x14ac:dyDescent="0.2">
      <c r="B487" s="13">
        <v>80111600</v>
      </c>
      <c r="C487" s="14" t="s">
        <v>1237</v>
      </c>
      <c r="D487" s="15">
        <v>42095</v>
      </c>
      <c r="E487" s="11">
        <v>9</v>
      </c>
      <c r="F487" s="11" t="s">
        <v>217</v>
      </c>
      <c r="G487" s="11" t="s">
        <v>218</v>
      </c>
      <c r="H487" s="16">
        <f>4000000*E487</f>
        <v>36000000</v>
      </c>
      <c r="I487" s="16">
        <f t="shared" si="4"/>
        <v>36000000</v>
      </c>
      <c r="J487" s="11" t="s">
        <v>56</v>
      </c>
      <c r="K487" s="11" t="s">
        <v>56</v>
      </c>
      <c r="L487" s="17" t="s">
        <v>219</v>
      </c>
    </row>
    <row r="488" spans="2:12" ht="60" x14ac:dyDescent="0.2">
      <c r="B488" s="13">
        <v>80111600</v>
      </c>
      <c r="C488" s="14" t="s">
        <v>1238</v>
      </c>
      <c r="D488" s="15">
        <v>42095</v>
      </c>
      <c r="E488" s="11">
        <v>9</v>
      </c>
      <c r="F488" s="11" t="s">
        <v>217</v>
      </c>
      <c r="G488" s="11" t="s">
        <v>218</v>
      </c>
      <c r="H488" s="16">
        <f>3600000*E488</f>
        <v>32400000</v>
      </c>
      <c r="I488" s="16">
        <f t="shared" si="4"/>
        <v>32400000</v>
      </c>
      <c r="J488" s="11" t="s">
        <v>56</v>
      </c>
      <c r="K488" s="11" t="s">
        <v>56</v>
      </c>
      <c r="L488" s="17" t="s">
        <v>219</v>
      </c>
    </row>
    <row r="489" spans="2:12" ht="36" x14ac:dyDescent="0.2">
      <c r="B489" s="13">
        <v>80111600</v>
      </c>
      <c r="C489" s="18" t="s">
        <v>220</v>
      </c>
      <c r="D489" s="15">
        <v>42095</v>
      </c>
      <c r="E489" s="11">
        <v>9</v>
      </c>
      <c r="F489" s="11" t="s">
        <v>217</v>
      </c>
      <c r="G489" s="11" t="s">
        <v>218</v>
      </c>
      <c r="H489" s="16">
        <f>3000000*E489*2</f>
        <v>54000000</v>
      </c>
      <c r="I489" s="16">
        <f t="shared" si="4"/>
        <v>54000000</v>
      </c>
      <c r="J489" s="11" t="s">
        <v>56</v>
      </c>
      <c r="K489" s="11" t="s">
        <v>56</v>
      </c>
      <c r="L489" s="17" t="s">
        <v>219</v>
      </c>
    </row>
    <row r="490" spans="2:12" ht="36" x14ac:dyDescent="0.2">
      <c r="B490" s="13">
        <v>80111600</v>
      </c>
      <c r="C490" s="14" t="s">
        <v>221</v>
      </c>
      <c r="D490" s="15">
        <v>42095</v>
      </c>
      <c r="E490" s="11">
        <v>9</v>
      </c>
      <c r="F490" s="11" t="s">
        <v>217</v>
      </c>
      <c r="G490" s="11" t="s">
        <v>218</v>
      </c>
      <c r="H490" s="16">
        <f>3200000*E490*4</f>
        <v>115200000</v>
      </c>
      <c r="I490" s="16">
        <f t="shared" si="4"/>
        <v>115200000</v>
      </c>
      <c r="J490" s="11" t="s">
        <v>56</v>
      </c>
      <c r="K490" s="11" t="s">
        <v>56</v>
      </c>
      <c r="L490" s="17" t="s">
        <v>219</v>
      </c>
    </row>
    <row r="491" spans="2:12" ht="36" x14ac:dyDescent="0.2">
      <c r="B491" s="13">
        <v>80111600</v>
      </c>
      <c r="C491" s="14" t="s">
        <v>222</v>
      </c>
      <c r="D491" s="15">
        <v>42095</v>
      </c>
      <c r="E491" s="11">
        <v>9</v>
      </c>
      <c r="F491" s="11" t="s">
        <v>217</v>
      </c>
      <c r="G491" s="11" t="s">
        <v>218</v>
      </c>
      <c r="H491" s="16">
        <f>3000000*E491*1</f>
        <v>27000000</v>
      </c>
      <c r="I491" s="16">
        <f t="shared" si="4"/>
        <v>27000000</v>
      </c>
      <c r="J491" s="11" t="s">
        <v>56</v>
      </c>
      <c r="K491" s="11" t="s">
        <v>56</v>
      </c>
      <c r="L491" s="17" t="s">
        <v>219</v>
      </c>
    </row>
    <row r="492" spans="2:12" ht="36" x14ac:dyDescent="0.2">
      <c r="B492" s="13">
        <v>80111600</v>
      </c>
      <c r="C492" s="14" t="s">
        <v>223</v>
      </c>
      <c r="D492" s="15">
        <v>42095</v>
      </c>
      <c r="E492" s="11">
        <v>9</v>
      </c>
      <c r="F492" s="11" t="s">
        <v>217</v>
      </c>
      <c r="G492" s="11" t="s">
        <v>218</v>
      </c>
      <c r="H492" s="16">
        <f>3000000*E492*1</f>
        <v>27000000</v>
      </c>
      <c r="I492" s="16">
        <f t="shared" si="4"/>
        <v>27000000</v>
      </c>
      <c r="J492" s="11" t="s">
        <v>56</v>
      </c>
      <c r="K492" s="11" t="s">
        <v>56</v>
      </c>
      <c r="L492" s="17" t="s">
        <v>219</v>
      </c>
    </row>
    <row r="493" spans="2:12" ht="36" x14ac:dyDescent="0.2">
      <c r="B493" s="13">
        <v>80111600</v>
      </c>
      <c r="C493" s="14" t="s">
        <v>224</v>
      </c>
      <c r="D493" s="15">
        <v>42095</v>
      </c>
      <c r="E493" s="11">
        <v>9</v>
      </c>
      <c r="F493" s="11" t="s">
        <v>217</v>
      </c>
      <c r="G493" s="11" t="s">
        <v>218</v>
      </c>
      <c r="H493" s="16">
        <f>3000000*E493*1</f>
        <v>27000000</v>
      </c>
      <c r="I493" s="16">
        <f t="shared" si="4"/>
        <v>27000000</v>
      </c>
      <c r="J493" s="11" t="s">
        <v>56</v>
      </c>
      <c r="K493" s="11" t="s">
        <v>56</v>
      </c>
      <c r="L493" s="17" t="s">
        <v>219</v>
      </c>
    </row>
    <row r="494" spans="2:12" ht="36" x14ac:dyDescent="0.2">
      <c r="B494" s="13">
        <v>80111600</v>
      </c>
      <c r="C494" s="14" t="s">
        <v>225</v>
      </c>
      <c r="D494" s="15">
        <v>42095</v>
      </c>
      <c r="E494" s="11">
        <v>9</v>
      </c>
      <c r="F494" s="11" t="s">
        <v>217</v>
      </c>
      <c r="G494" s="11" t="s">
        <v>218</v>
      </c>
      <c r="H494" s="16">
        <f>4000000*E494*2</f>
        <v>72000000</v>
      </c>
      <c r="I494" s="16">
        <f t="shared" si="4"/>
        <v>72000000</v>
      </c>
      <c r="J494" s="11" t="s">
        <v>56</v>
      </c>
      <c r="K494" s="11" t="s">
        <v>56</v>
      </c>
      <c r="L494" s="17" t="s">
        <v>219</v>
      </c>
    </row>
    <row r="495" spans="2:12" ht="36" x14ac:dyDescent="0.2">
      <c r="B495" s="13">
        <v>80111600</v>
      </c>
      <c r="C495" s="14" t="s">
        <v>226</v>
      </c>
      <c r="D495" s="15">
        <v>42095</v>
      </c>
      <c r="E495" s="11">
        <v>9</v>
      </c>
      <c r="F495" s="11" t="s">
        <v>217</v>
      </c>
      <c r="G495" s="11" t="s">
        <v>218</v>
      </c>
      <c r="H495" s="16">
        <f>3200000*E495*1</f>
        <v>28800000</v>
      </c>
      <c r="I495" s="16">
        <f t="shared" si="4"/>
        <v>28800000</v>
      </c>
      <c r="J495" s="11" t="s">
        <v>56</v>
      </c>
      <c r="K495" s="11" t="s">
        <v>56</v>
      </c>
      <c r="L495" s="17" t="s">
        <v>219</v>
      </c>
    </row>
    <row r="496" spans="2:12" ht="36" x14ac:dyDescent="0.2">
      <c r="B496" s="13">
        <v>80111600</v>
      </c>
      <c r="C496" s="14" t="s">
        <v>227</v>
      </c>
      <c r="D496" s="15">
        <v>42095</v>
      </c>
      <c r="E496" s="11">
        <v>9</v>
      </c>
      <c r="F496" s="11" t="s">
        <v>217</v>
      </c>
      <c r="G496" s="11" t="s">
        <v>218</v>
      </c>
      <c r="H496" s="16">
        <f>4000000*E496*6</f>
        <v>216000000</v>
      </c>
      <c r="I496" s="16">
        <f t="shared" si="4"/>
        <v>216000000</v>
      </c>
      <c r="J496" s="11" t="s">
        <v>56</v>
      </c>
      <c r="K496" s="11" t="s">
        <v>56</v>
      </c>
      <c r="L496" s="17" t="s">
        <v>219</v>
      </c>
    </row>
    <row r="497" spans="2:12" ht="36" x14ac:dyDescent="0.2">
      <c r="B497" s="13">
        <v>80111600</v>
      </c>
      <c r="C497" s="14" t="s">
        <v>228</v>
      </c>
      <c r="D497" s="15">
        <v>42095</v>
      </c>
      <c r="E497" s="11">
        <v>9</v>
      </c>
      <c r="F497" s="11" t="s">
        <v>217</v>
      </c>
      <c r="G497" s="11" t="s">
        <v>218</v>
      </c>
      <c r="H497" s="16">
        <f>1400000*E497*4</f>
        <v>50400000</v>
      </c>
      <c r="I497" s="16">
        <f t="shared" si="4"/>
        <v>50400000</v>
      </c>
      <c r="J497" s="11" t="s">
        <v>56</v>
      </c>
      <c r="K497" s="11" t="s">
        <v>56</v>
      </c>
      <c r="L497" s="17" t="s">
        <v>219</v>
      </c>
    </row>
    <row r="498" spans="2:12" ht="36" x14ac:dyDescent="0.2">
      <c r="B498" s="13">
        <v>80111600</v>
      </c>
      <c r="C498" s="14" t="s">
        <v>229</v>
      </c>
      <c r="D498" s="15">
        <v>42095</v>
      </c>
      <c r="E498" s="11">
        <v>9</v>
      </c>
      <c r="F498" s="11" t="s">
        <v>217</v>
      </c>
      <c r="G498" s="11" t="s">
        <v>218</v>
      </c>
      <c r="H498" s="16">
        <f>1700000*E498*4</f>
        <v>61200000</v>
      </c>
      <c r="I498" s="16">
        <f t="shared" si="4"/>
        <v>61200000</v>
      </c>
      <c r="J498" s="11" t="s">
        <v>56</v>
      </c>
      <c r="K498" s="11" t="s">
        <v>56</v>
      </c>
      <c r="L498" s="17" t="s">
        <v>219</v>
      </c>
    </row>
    <row r="499" spans="2:12" ht="48" x14ac:dyDescent="0.2">
      <c r="B499" s="13">
        <v>80111600</v>
      </c>
      <c r="C499" s="14" t="s">
        <v>1249</v>
      </c>
      <c r="D499" s="15">
        <v>42095</v>
      </c>
      <c r="E499" s="11">
        <v>9</v>
      </c>
      <c r="F499" s="11" t="s">
        <v>217</v>
      </c>
      <c r="G499" s="11" t="s">
        <v>218</v>
      </c>
      <c r="H499" s="16">
        <f>3400000*E499*7</f>
        <v>214200000</v>
      </c>
      <c r="I499" s="16">
        <f t="shared" si="4"/>
        <v>214200000</v>
      </c>
      <c r="J499" s="11" t="s">
        <v>56</v>
      </c>
      <c r="K499" s="11" t="s">
        <v>56</v>
      </c>
      <c r="L499" s="17" t="s">
        <v>219</v>
      </c>
    </row>
    <row r="500" spans="2:12" ht="48" x14ac:dyDescent="0.2">
      <c r="B500" s="13">
        <v>80111600</v>
      </c>
      <c r="C500" s="14" t="s">
        <v>1250</v>
      </c>
      <c r="D500" s="15">
        <v>42095</v>
      </c>
      <c r="E500" s="11">
        <v>9</v>
      </c>
      <c r="F500" s="11" t="s">
        <v>217</v>
      </c>
      <c r="G500" s="11" t="s">
        <v>218</v>
      </c>
      <c r="H500" s="16">
        <f>3400000*E500*6</f>
        <v>183600000</v>
      </c>
      <c r="I500" s="16">
        <f t="shared" si="4"/>
        <v>183600000</v>
      </c>
      <c r="J500" s="11" t="s">
        <v>56</v>
      </c>
      <c r="K500" s="11" t="s">
        <v>56</v>
      </c>
      <c r="L500" s="17" t="s">
        <v>219</v>
      </c>
    </row>
    <row r="501" spans="2:12" ht="48" x14ac:dyDescent="0.2">
      <c r="B501" s="13">
        <v>80111600</v>
      </c>
      <c r="C501" s="14" t="s">
        <v>1251</v>
      </c>
      <c r="D501" s="15">
        <v>42095</v>
      </c>
      <c r="E501" s="11">
        <v>9</v>
      </c>
      <c r="F501" s="11" t="s">
        <v>217</v>
      </c>
      <c r="G501" s="11" t="s">
        <v>218</v>
      </c>
      <c r="H501" s="16">
        <f>3000000*E501*2</f>
        <v>54000000</v>
      </c>
      <c r="I501" s="16">
        <f t="shared" si="4"/>
        <v>54000000</v>
      </c>
      <c r="J501" s="11" t="s">
        <v>56</v>
      </c>
      <c r="K501" s="11" t="s">
        <v>56</v>
      </c>
      <c r="L501" s="17" t="s">
        <v>219</v>
      </c>
    </row>
    <row r="502" spans="2:12" ht="60" x14ac:dyDescent="0.2">
      <c r="B502" s="13">
        <v>80111600</v>
      </c>
      <c r="C502" s="14" t="s">
        <v>1252</v>
      </c>
      <c r="D502" s="15">
        <v>42095</v>
      </c>
      <c r="E502" s="11">
        <v>9</v>
      </c>
      <c r="F502" s="11" t="s">
        <v>217</v>
      </c>
      <c r="G502" s="11" t="s">
        <v>218</v>
      </c>
      <c r="H502" s="16">
        <f>4000000*E502*2</f>
        <v>72000000</v>
      </c>
      <c r="I502" s="16">
        <f t="shared" si="4"/>
        <v>72000000</v>
      </c>
      <c r="J502" s="11" t="s">
        <v>56</v>
      </c>
      <c r="K502" s="11" t="s">
        <v>56</v>
      </c>
      <c r="L502" s="17" t="s">
        <v>219</v>
      </c>
    </row>
    <row r="503" spans="2:12" ht="60" x14ac:dyDescent="0.2">
      <c r="B503" s="13">
        <v>80111600</v>
      </c>
      <c r="C503" s="14" t="s">
        <v>1253</v>
      </c>
      <c r="D503" s="15">
        <v>42095</v>
      </c>
      <c r="E503" s="11">
        <v>9</v>
      </c>
      <c r="F503" s="11" t="s">
        <v>217</v>
      </c>
      <c r="G503" s="11" t="s">
        <v>218</v>
      </c>
      <c r="H503" s="16">
        <f>3400000*E503*6</f>
        <v>183600000</v>
      </c>
      <c r="I503" s="16">
        <f t="shared" si="4"/>
        <v>183600000</v>
      </c>
      <c r="J503" s="11" t="s">
        <v>56</v>
      </c>
      <c r="K503" s="11" t="s">
        <v>56</v>
      </c>
      <c r="L503" s="17" t="s">
        <v>219</v>
      </c>
    </row>
    <row r="504" spans="2:12" ht="60" x14ac:dyDescent="0.2">
      <c r="B504" s="13">
        <v>80111600</v>
      </c>
      <c r="C504" s="14" t="s">
        <v>1254</v>
      </c>
      <c r="D504" s="15">
        <v>42095</v>
      </c>
      <c r="E504" s="11">
        <v>9</v>
      </c>
      <c r="F504" s="11" t="s">
        <v>217</v>
      </c>
      <c r="G504" s="11" t="s">
        <v>218</v>
      </c>
      <c r="H504" s="16">
        <f>4200000*E504*11</f>
        <v>415800000</v>
      </c>
      <c r="I504" s="16">
        <f t="shared" si="4"/>
        <v>415800000</v>
      </c>
      <c r="J504" s="11" t="s">
        <v>56</v>
      </c>
      <c r="K504" s="11" t="s">
        <v>56</v>
      </c>
      <c r="L504" s="17" t="s">
        <v>219</v>
      </c>
    </row>
    <row r="505" spans="2:12" ht="60" x14ac:dyDescent="0.2">
      <c r="B505" s="13">
        <v>80111600</v>
      </c>
      <c r="C505" s="14" t="s">
        <v>1255</v>
      </c>
      <c r="D505" s="15">
        <v>42095</v>
      </c>
      <c r="E505" s="11">
        <v>9</v>
      </c>
      <c r="F505" s="11" t="s">
        <v>217</v>
      </c>
      <c r="G505" s="11" t="s">
        <v>218</v>
      </c>
      <c r="H505" s="16">
        <f>3000000*E505*1</f>
        <v>27000000</v>
      </c>
      <c r="I505" s="16">
        <f t="shared" si="4"/>
        <v>27000000</v>
      </c>
      <c r="J505" s="11" t="s">
        <v>56</v>
      </c>
      <c r="K505" s="11" t="s">
        <v>56</v>
      </c>
      <c r="L505" s="17" t="s">
        <v>219</v>
      </c>
    </row>
    <row r="506" spans="2:12" ht="60" x14ac:dyDescent="0.2">
      <c r="B506" s="13">
        <v>80111600</v>
      </c>
      <c r="C506" s="14" t="s">
        <v>1256</v>
      </c>
      <c r="D506" s="15">
        <v>42095</v>
      </c>
      <c r="E506" s="11">
        <v>9</v>
      </c>
      <c r="F506" s="11" t="s">
        <v>217</v>
      </c>
      <c r="G506" s="11" t="s">
        <v>218</v>
      </c>
      <c r="H506" s="16">
        <f>4200000*E506*4</f>
        <v>151200000</v>
      </c>
      <c r="I506" s="16">
        <f t="shared" si="4"/>
        <v>151200000</v>
      </c>
      <c r="J506" s="11" t="s">
        <v>56</v>
      </c>
      <c r="K506" s="11" t="s">
        <v>56</v>
      </c>
      <c r="L506" s="17" t="s">
        <v>219</v>
      </c>
    </row>
    <row r="507" spans="2:12" ht="48" x14ac:dyDescent="0.2">
      <c r="B507" s="13">
        <v>80111600</v>
      </c>
      <c r="C507" s="14" t="s">
        <v>1257</v>
      </c>
      <c r="D507" s="15">
        <v>42095</v>
      </c>
      <c r="E507" s="11">
        <v>9</v>
      </c>
      <c r="F507" s="11" t="s">
        <v>217</v>
      </c>
      <c r="G507" s="11" t="s">
        <v>218</v>
      </c>
      <c r="H507" s="16">
        <f>1400000*E507*11</f>
        <v>138600000</v>
      </c>
      <c r="I507" s="16">
        <f t="shared" si="4"/>
        <v>138600000</v>
      </c>
      <c r="J507" s="11" t="s">
        <v>56</v>
      </c>
      <c r="K507" s="11" t="s">
        <v>56</v>
      </c>
      <c r="L507" s="17" t="s">
        <v>219</v>
      </c>
    </row>
    <row r="508" spans="2:12" ht="48" x14ac:dyDescent="0.2">
      <c r="B508" s="13">
        <v>80111600</v>
      </c>
      <c r="C508" s="14" t="s">
        <v>1258</v>
      </c>
      <c r="D508" s="15">
        <v>42095</v>
      </c>
      <c r="E508" s="11">
        <v>9</v>
      </c>
      <c r="F508" s="11" t="s">
        <v>217</v>
      </c>
      <c r="G508" s="11" t="s">
        <v>218</v>
      </c>
      <c r="H508" s="16">
        <f>2000000*E508*1</f>
        <v>18000000</v>
      </c>
      <c r="I508" s="16">
        <f t="shared" si="4"/>
        <v>18000000</v>
      </c>
      <c r="J508" s="11" t="s">
        <v>56</v>
      </c>
      <c r="K508" s="11" t="s">
        <v>56</v>
      </c>
      <c r="L508" s="17" t="s">
        <v>219</v>
      </c>
    </row>
    <row r="509" spans="2:12" ht="60" x14ac:dyDescent="0.2">
      <c r="B509" s="13">
        <v>80111600</v>
      </c>
      <c r="C509" s="14" t="s">
        <v>1259</v>
      </c>
      <c r="D509" s="15">
        <v>42095</v>
      </c>
      <c r="E509" s="11">
        <v>9</v>
      </c>
      <c r="F509" s="11" t="s">
        <v>217</v>
      </c>
      <c r="G509" s="11" t="s">
        <v>218</v>
      </c>
      <c r="H509" s="16">
        <f>3000000*E509*1</f>
        <v>27000000</v>
      </c>
      <c r="I509" s="16">
        <f t="shared" si="4"/>
        <v>27000000</v>
      </c>
      <c r="J509" s="11" t="s">
        <v>56</v>
      </c>
      <c r="K509" s="11" t="s">
        <v>56</v>
      </c>
      <c r="L509" s="17" t="s">
        <v>219</v>
      </c>
    </row>
    <row r="510" spans="2:12" ht="60" x14ac:dyDescent="0.2">
      <c r="B510" s="13">
        <v>80111600</v>
      </c>
      <c r="C510" s="14" t="s">
        <v>1260</v>
      </c>
      <c r="D510" s="15">
        <v>42095</v>
      </c>
      <c r="E510" s="11">
        <v>9</v>
      </c>
      <c r="F510" s="11" t="s">
        <v>217</v>
      </c>
      <c r="G510" s="11" t="s">
        <v>218</v>
      </c>
      <c r="H510" s="16">
        <f>4000000*E510*3</f>
        <v>108000000</v>
      </c>
      <c r="I510" s="16">
        <f t="shared" si="4"/>
        <v>108000000</v>
      </c>
      <c r="J510" s="11" t="s">
        <v>56</v>
      </c>
      <c r="K510" s="11" t="s">
        <v>56</v>
      </c>
      <c r="L510" s="17" t="s">
        <v>219</v>
      </c>
    </row>
    <row r="511" spans="2:12" ht="60" x14ac:dyDescent="0.2">
      <c r="B511" s="13">
        <v>80111600</v>
      </c>
      <c r="C511" s="14" t="s">
        <v>1261</v>
      </c>
      <c r="D511" s="15">
        <v>42095</v>
      </c>
      <c r="E511" s="11">
        <v>9</v>
      </c>
      <c r="F511" s="11" t="s">
        <v>217</v>
      </c>
      <c r="G511" s="11" t="s">
        <v>218</v>
      </c>
      <c r="H511" s="16">
        <f>3500000*E511*2</f>
        <v>63000000</v>
      </c>
      <c r="I511" s="16">
        <f t="shared" si="4"/>
        <v>63000000</v>
      </c>
      <c r="J511" s="11" t="s">
        <v>56</v>
      </c>
      <c r="K511" s="11" t="s">
        <v>56</v>
      </c>
      <c r="L511" s="17" t="s">
        <v>219</v>
      </c>
    </row>
    <row r="512" spans="2:12" ht="60" x14ac:dyDescent="0.2">
      <c r="B512" s="13">
        <v>80111600</v>
      </c>
      <c r="C512" s="14" t="s">
        <v>1262</v>
      </c>
      <c r="D512" s="15">
        <v>42095</v>
      </c>
      <c r="E512" s="11">
        <v>9</v>
      </c>
      <c r="F512" s="11" t="s">
        <v>217</v>
      </c>
      <c r="G512" s="11" t="s">
        <v>218</v>
      </c>
      <c r="H512" s="16">
        <f>3600000*E512*2</f>
        <v>64800000</v>
      </c>
      <c r="I512" s="16">
        <f t="shared" si="4"/>
        <v>64800000</v>
      </c>
      <c r="J512" s="11" t="s">
        <v>56</v>
      </c>
      <c r="K512" s="11" t="s">
        <v>56</v>
      </c>
      <c r="L512" s="17" t="s">
        <v>219</v>
      </c>
    </row>
    <row r="513" spans="2:12" ht="48" x14ac:dyDescent="0.2">
      <c r="B513" s="13">
        <v>80111600</v>
      </c>
      <c r="C513" s="14" t="s">
        <v>1263</v>
      </c>
      <c r="D513" s="15">
        <v>42095</v>
      </c>
      <c r="E513" s="11">
        <v>9</v>
      </c>
      <c r="F513" s="11" t="s">
        <v>217</v>
      </c>
      <c r="G513" s="11" t="s">
        <v>218</v>
      </c>
      <c r="H513" s="16">
        <f>6000000*E513*1</f>
        <v>54000000</v>
      </c>
      <c r="I513" s="16">
        <f t="shared" si="4"/>
        <v>54000000</v>
      </c>
      <c r="J513" s="11" t="s">
        <v>56</v>
      </c>
      <c r="K513" s="11" t="s">
        <v>56</v>
      </c>
      <c r="L513" s="17" t="s">
        <v>219</v>
      </c>
    </row>
    <row r="514" spans="2:12" ht="60" x14ac:dyDescent="0.2">
      <c r="B514" s="13">
        <v>80111600</v>
      </c>
      <c r="C514" s="14" t="s">
        <v>1264</v>
      </c>
      <c r="D514" s="15">
        <v>42095</v>
      </c>
      <c r="E514" s="11">
        <v>9</v>
      </c>
      <c r="F514" s="11" t="s">
        <v>217</v>
      </c>
      <c r="G514" s="11" t="s">
        <v>218</v>
      </c>
      <c r="H514" s="16">
        <f>3600000*E514*1</f>
        <v>32400000</v>
      </c>
      <c r="I514" s="16">
        <f t="shared" si="4"/>
        <v>32400000</v>
      </c>
      <c r="J514" s="11" t="s">
        <v>56</v>
      </c>
      <c r="K514" s="11" t="s">
        <v>56</v>
      </c>
      <c r="L514" s="17" t="s">
        <v>219</v>
      </c>
    </row>
    <row r="515" spans="2:12" ht="60" x14ac:dyDescent="0.2">
      <c r="B515" s="13">
        <v>80111600</v>
      </c>
      <c r="C515" s="14" t="s">
        <v>1265</v>
      </c>
      <c r="D515" s="15">
        <v>42095</v>
      </c>
      <c r="E515" s="11">
        <v>9</v>
      </c>
      <c r="F515" s="11" t="s">
        <v>217</v>
      </c>
      <c r="G515" s="11" t="s">
        <v>218</v>
      </c>
      <c r="H515" s="16">
        <f>3000000*E515*1</f>
        <v>27000000</v>
      </c>
      <c r="I515" s="16">
        <f t="shared" si="4"/>
        <v>27000000</v>
      </c>
      <c r="J515" s="11" t="s">
        <v>56</v>
      </c>
      <c r="K515" s="11" t="s">
        <v>56</v>
      </c>
      <c r="L515" s="17" t="s">
        <v>219</v>
      </c>
    </row>
    <row r="516" spans="2:12" ht="60" x14ac:dyDescent="0.2">
      <c r="B516" s="13">
        <v>80111600</v>
      </c>
      <c r="C516" s="14" t="s">
        <v>1266</v>
      </c>
      <c r="D516" s="15">
        <v>42095</v>
      </c>
      <c r="E516" s="11">
        <v>9</v>
      </c>
      <c r="F516" s="11" t="s">
        <v>217</v>
      </c>
      <c r="G516" s="11" t="s">
        <v>218</v>
      </c>
      <c r="H516" s="16">
        <f>3000000*E516*1</f>
        <v>27000000</v>
      </c>
      <c r="I516" s="16">
        <f t="shared" si="4"/>
        <v>27000000</v>
      </c>
      <c r="J516" s="11" t="s">
        <v>56</v>
      </c>
      <c r="K516" s="11" t="s">
        <v>56</v>
      </c>
      <c r="L516" s="17" t="s">
        <v>219</v>
      </c>
    </row>
    <row r="517" spans="2:12" ht="48" x14ac:dyDescent="0.2">
      <c r="B517" s="13">
        <v>80111600</v>
      </c>
      <c r="C517" s="14" t="s">
        <v>1214</v>
      </c>
      <c r="D517" s="15">
        <v>42156</v>
      </c>
      <c r="E517" s="11">
        <v>7</v>
      </c>
      <c r="F517" s="11" t="s">
        <v>217</v>
      </c>
      <c r="G517" s="11" t="s">
        <v>218</v>
      </c>
      <c r="H517" s="16">
        <f>E517*1400000</f>
        <v>9800000</v>
      </c>
      <c r="I517" s="16">
        <f t="shared" si="4"/>
        <v>9800000</v>
      </c>
      <c r="J517" s="11" t="s">
        <v>56</v>
      </c>
      <c r="K517" s="11" t="s">
        <v>56</v>
      </c>
      <c r="L517" s="17" t="s">
        <v>219</v>
      </c>
    </row>
    <row r="518" spans="2:12" ht="60" x14ac:dyDescent="0.2">
      <c r="B518" s="13">
        <v>80111600</v>
      </c>
      <c r="C518" s="14" t="s">
        <v>1216</v>
      </c>
      <c r="D518" s="15">
        <v>42156</v>
      </c>
      <c r="E518" s="11">
        <v>4</v>
      </c>
      <c r="F518" s="11" t="s">
        <v>217</v>
      </c>
      <c r="G518" s="11" t="s">
        <v>218</v>
      </c>
      <c r="H518" s="16">
        <f>E518*4000000</f>
        <v>16000000</v>
      </c>
      <c r="I518" s="16">
        <f t="shared" si="4"/>
        <v>16000000</v>
      </c>
      <c r="J518" s="11" t="s">
        <v>56</v>
      </c>
      <c r="K518" s="11" t="s">
        <v>56</v>
      </c>
      <c r="L518" s="17" t="s">
        <v>219</v>
      </c>
    </row>
    <row r="519" spans="2:12" ht="48" x14ac:dyDescent="0.2">
      <c r="B519" s="13">
        <v>80111600</v>
      </c>
      <c r="C519" s="18" t="s">
        <v>1239</v>
      </c>
      <c r="D519" s="15">
        <v>42156</v>
      </c>
      <c r="E519" s="11">
        <v>4</v>
      </c>
      <c r="F519" s="11" t="s">
        <v>217</v>
      </c>
      <c r="G519" s="11" t="s">
        <v>218</v>
      </c>
      <c r="H519" s="16">
        <f>9000000*E519</f>
        <v>36000000</v>
      </c>
      <c r="I519" s="16">
        <f t="shared" si="4"/>
        <v>36000000</v>
      </c>
      <c r="J519" s="11" t="s">
        <v>56</v>
      </c>
      <c r="K519" s="11" t="s">
        <v>56</v>
      </c>
      <c r="L519" s="17" t="s">
        <v>219</v>
      </c>
    </row>
    <row r="520" spans="2:12" ht="48" x14ac:dyDescent="0.2">
      <c r="B520" s="13">
        <v>80111600</v>
      </c>
      <c r="C520" s="14" t="s">
        <v>1240</v>
      </c>
      <c r="D520" s="15">
        <v>42156</v>
      </c>
      <c r="E520" s="11">
        <v>4</v>
      </c>
      <c r="F520" s="11" t="s">
        <v>217</v>
      </c>
      <c r="G520" s="11" t="s">
        <v>218</v>
      </c>
      <c r="H520" s="16">
        <f>6000000*E520</f>
        <v>24000000</v>
      </c>
      <c r="I520" s="16">
        <f t="shared" si="4"/>
        <v>24000000</v>
      </c>
      <c r="J520" s="11" t="s">
        <v>56</v>
      </c>
      <c r="K520" s="11" t="s">
        <v>56</v>
      </c>
      <c r="L520" s="17" t="s">
        <v>219</v>
      </c>
    </row>
    <row r="521" spans="2:12" ht="48" x14ac:dyDescent="0.2">
      <c r="B521" s="13">
        <v>80111600</v>
      </c>
      <c r="C521" s="14" t="s">
        <v>1241</v>
      </c>
      <c r="D521" s="15">
        <v>42156</v>
      </c>
      <c r="E521" s="11">
        <v>4</v>
      </c>
      <c r="F521" s="11" t="s">
        <v>217</v>
      </c>
      <c r="G521" s="11" t="s">
        <v>218</v>
      </c>
      <c r="H521" s="16">
        <f>6000000*E521</f>
        <v>24000000</v>
      </c>
      <c r="I521" s="16">
        <f t="shared" si="4"/>
        <v>24000000</v>
      </c>
      <c r="J521" s="11" t="s">
        <v>56</v>
      </c>
      <c r="K521" s="11" t="s">
        <v>56</v>
      </c>
      <c r="L521" s="17" t="s">
        <v>219</v>
      </c>
    </row>
    <row r="522" spans="2:12" ht="48" x14ac:dyDescent="0.2">
      <c r="B522" s="13">
        <v>80111600</v>
      </c>
      <c r="C522" s="14" t="s">
        <v>1242</v>
      </c>
      <c r="D522" s="15">
        <v>42156</v>
      </c>
      <c r="E522" s="11">
        <v>4</v>
      </c>
      <c r="F522" s="11" t="s">
        <v>217</v>
      </c>
      <c r="G522" s="11" t="s">
        <v>218</v>
      </c>
      <c r="H522" s="16">
        <f>1700000*E522*3</f>
        <v>20400000</v>
      </c>
      <c r="I522" s="16">
        <f t="shared" si="4"/>
        <v>20400000</v>
      </c>
      <c r="J522" s="11" t="s">
        <v>56</v>
      </c>
      <c r="K522" s="11" t="s">
        <v>56</v>
      </c>
      <c r="L522" s="17" t="s">
        <v>219</v>
      </c>
    </row>
    <row r="523" spans="2:12" ht="48" x14ac:dyDescent="0.2">
      <c r="B523" s="13">
        <v>80111600</v>
      </c>
      <c r="C523" s="14" t="s">
        <v>1243</v>
      </c>
      <c r="D523" s="15">
        <v>42156</v>
      </c>
      <c r="E523" s="11">
        <v>4</v>
      </c>
      <c r="F523" s="11" t="s">
        <v>217</v>
      </c>
      <c r="G523" s="11" t="s">
        <v>218</v>
      </c>
      <c r="H523" s="16">
        <f>1200000*E523*2</f>
        <v>9600000</v>
      </c>
      <c r="I523" s="16">
        <f t="shared" si="4"/>
        <v>9600000</v>
      </c>
      <c r="J523" s="11" t="s">
        <v>56</v>
      </c>
      <c r="K523" s="11" t="s">
        <v>56</v>
      </c>
      <c r="L523" s="17" t="s">
        <v>219</v>
      </c>
    </row>
    <row r="524" spans="2:12" ht="60" x14ac:dyDescent="0.2">
      <c r="B524" s="13">
        <v>80111600</v>
      </c>
      <c r="C524" s="14" t="s">
        <v>1244</v>
      </c>
      <c r="D524" s="15">
        <v>42156</v>
      </c>
      <c r="E524" s="11">
        <v>4</v>
      </c>
      <c r="F524" s="11" t="s">
        <v>217</v>
      </c>
      <c r="G524" s="11" t="s">
        <v>218</v>
      </c>
      <c r="H524" s="16">
        <f>1200000*E524*40</f>
        <v>192000000</v>
      </c>
      <c r="I524" s="16">
        <f t="shared" si="4"/>
        <v>192000000</v>
      </c>
      <c r="J524" s="11" t="s">
        <v>56</v>
      </c>
      <c r="K524" s="11" t="s">
        <v>56</v>
      </c>
      <c r="L524" s="17" t="s">
        <v>219</v>
      </c>
    </row>
    <row r="525" spans="2:12" ht="48" x14ac:dyDescent="0.2">
      <c r="B525" s="13">
        <v>80111600</v>
      </c>
      <c r="C525" s="14" t="s">
        <v>1245</v>
      </c>
      <c r="D525" s="15">
        <v>42156</v>
      </c>
      <c r="E525" s="11">
        <v>4</v>
      </c>
      <c r="F525" s="11" t="s">
        <v>217</v>
      </c>
      <c r="G525" s="11" t="s">
        <v>218</v>
      </c>
      <c r="H525" s="16">
        <f>1400000*E525*10</f>
        <v>56000000</v>
      </c>
      <c r="I525" s="16">
        <f t="shared" si="4"/>
        <v>56000000</v>
      </c>
      <c r="J525" s="11" t="s">
        <v>56</v>
      </c>
      <c r="K525" s="11" t="s">
        <v>56</v>
      </c>
      <c r="L525" s="17" t="s">
        <v>219</v>
      </c>
    </row>
    <row r="526" spans="2:12" ht="60" x14ac:dyDescent="0.2">
      <c r="B526" s="13">
        <v>80111600</v>
      </c>
      <c r="C526" s="14" t="s">
        <v>1246</v>
      </c>
      <c r="D526" s="15">
        <v>42156</v>
      </c>
      <c r="E526" s="11">
        <v>4</v>
      </c>
      <c r="F526" s="11" t="s">
        <v>217</v>
      </c>
      <c r="G526" s="11" t="s">
        <v>218</v>
      </c>
      <c r="H526" s="16">
        <f>2400000*E526*6</f>
        <v>57600000</v>
      </c>
      <c r="I526" s="16">
        <f t="shared" si="4"/>
        <v>57600000</v>
      </c>
      <c r="J526" s="11" t="s">
        <v>56</v>
      </c>
      <c r="K526" s="11" t="s">
        <v>56</v>
      </c>
      <c r="L526" s="17" t="s">
        <v>219</v>
      </c>
    </row>
    <row r="527" spans="2:12" ht="48" x14ac:dyDescent="0.2">
      <c r="B527" s="13">
        <v>80111600</v>
      </c>
      <c r="C527" s="14" t="s">
        <v>1247</v>
      </c>
      <c r="D527" s="15">
        <v>42156</v>
      </c>
      <c r="E527" s="11">
        <v>4</v>
      </c>
      <c r="F527" s="11" t="s">
        <v>217</v>
      </c>
      <c r="G527" s="11" t="s">
        <v>218</v>
      </c>
      <c r="H527" s="16">
        <f>1300000*E527*9</f>
        <v>46800000</v>
      </c>
      <c r="I527" s="16">
        <f t="shared" ref="I527:I530" si="5">+H527</f>
        <v>46800000</v>
      </c>
      <c r="J527" s="11" t="s">
        <v>56</v>
      </c>
      <c r="K527" s="11" t="s">
        <v>56</v>
      </c>
      <c r="L527" s="17" t="s">
        <v>219</v>
      </c>
    </row>
    <row r="528" spans="2:12" ht="48" x14ac:dyDescent="0.2">
      <c r="B528" s="13">
        <v>80111600</v>
      </c>
      <c r="C528" s="14" t="s">
        <v>1248</v>
      </c>
      <c r="D528" s="15">
        <v>42156</v>
      </c>
      <c r="E528" s="11">
        <v>4</v>
      </c>
      <c r="F528" s="11" t="s">
        <v>217</v>
      </c>
      <c r="G528" s="11" t="s">
        <v>218</v>
      </c>
      <c r="H528" s="16">
        <f>1700000*E528*4</f>
        <v>27200000</v>
      </c>
      <c r="I528" s="16">
        <f t="shared" si="5"/>
        <v>27200000</v>
      </c>
      <c r="J528" s="11" t="s">
        <v>56</v>
      </c>
      <c r="K528" s="11" t="s">
        <v>56</v>
      </c>
      <c r="L528" s="17" t="s">
        <v>219</v>
      </c>
    </row>
    <row r="529" spans="2:12" ht="72" x14ac:dyDescent="0.2">
      <c r="B529" s="11">
        <v>80161500</v>
      </c>
      <c r="C529" s="14" t="s">
        <v>1348</v>
      </c>
      <c r="D529" s="15">
        <v>42064</v>
      </c>
      <c r="E529" s="11">
        <v>2</v>
      </c>
      <c r="F529" s="11" t="s">
        <v>110</v>
      </c>
      <c r="G529" s="11" t="s">
        <v>14</v>
      </c>
      <c r="H529" s="16">
        <v>63000000</v>
      </c>
      <c r="I529" s="16">
        <f t="shared" si="5"/>
        <v>63000000</v>
      </c>
      <c r="J529" s="11" t="s">
        <v>56</v>
      </c>
      <c r="K529" s="11" t="s">
        <v>56</v>
      </c>
      <c r="L529" s="27" t="s">
        <v>219</v>
      </c>
    </row>
    <row r="530" spans="2:12" ht="48" x14ac:dyDescent="0.2">
      <c r="B530" s="11">
        <v>80161500</v>
      </c>
      <c r="C530" s="14" t="s">
        <v>1349</v>
      </c>
      <c r="D530" s="15">
        <v>42064</v>
      </c>
      <c r="E530" s="11">
        <v>2</v>
      </c>
      <c r="F530" s="11" t="s">
        <v>110</v>
      </c>
      <c r="G530" s="11" t="s">
        <v>14</v>
      </c>
      <c r="H530" s="16">
        <v>15000000</v>
      </c>
      <c r="I530" s="16">
        <f t="shared" si="5"/>
        <v>15000000</v>
      </c>
      <c r="J530" s="11" t="s">
        <v>56</v>
      </c>
      <c r="K530" s="11" t="s">
        <v>56</v>
      </c>
      <c r="L530" s="27" t="s">
        <v>219</v>
      </c>
    </row>
    <row r="531" spans="2:12" x14ac:dyDescent="0.2">
      <c r="B531" s="22">
        <v>44111900</v>
      </c>
      <c r="C531" s="330" t="s">
        <v>472</v>
      </c>
      <c r="D531" s="331">
        <v>42050</v>
      </c>
      <c r="E531" s="330" t="s">
        <v>37</v>
      </c>
      <c r="F531" s="327" t="s">
        <v>160</v>
      </c>
      <c r="G531" s="332" t="s">
        <v>14</v>
      </c>
      <c r="H531" s="333">
        <v>20091408</v>
      </c>
      <c r="I531" s="328">
        <v>20091408</v>
      </c>
      <c r="J531" s="327" t="s">
        <v>15</v>
      </c>
      <c r="K531" s="327" t="s">
        <v>16</v>
      </c>
      <c r="L531" s="312" t="s">
        <v>1350</v>
      </c>
    </row>
    <row r="532" spans="2:12" x14ac:dyDescent="0.2">
      <c r="B532" s="22">
        <v>43201800</v>
      </c>
      <c r="C532" s="330"/>
      <c r="D532" s="332"/>
      <c r="E532" s="330"/>
      <c r="F532" s="327"/>
      <c r="G532" s="332"/>
      <c r="H532" s="333"/>
      <c r="I532" s="328"/>
      <c r="J532" s="327"/>
      <c r="K532" s="327"/>
      <c r="L532" s="322"/>
    </row>
    <row r="533" spans="2:12" x14ac:dyDescent="0.2">
      <c r="B533" s="22">
        <v>41111714</v>
      </c>
      <c r="C533" s="330"/>
      <c r="D533" s="332"/>
      <c r="E533" s="330"/>
      <c r="F533" s="327"/>
      <c r="G533" s="332"/>
      <c r="H533" s="333"/>
      <c r="I533" s="328"/>
      <c r="J533" s="327"/>
      <c r="K533" s="327"/>
      <c r="L533" s="322"/>
    </row>
    <row r="534" spans="2:12" x14ac:dyDescent="0.2">
      <c r="B534" s="22">
        <v>44111800</v>
      </c>
      <c r="C534" s="330"/>
      <c r="D534" s="332"/>
      <c r="E534" s="330"/>
      <c r="F534" s="327"/>
      <c r="G534" s="332"/>
      <c r="H534" s="333"/>
      <c r="I534" s="328"/>
      <c r="J534" s="327"/>
      <c r="K534" s="327"/>
      <c r="L534" s="322"/>
    </row>
    <row r="535" spans="2:12" x14ac:dyDescent="0.2">
      <c r="B535" s="22">
        <v>31201512</v>
      </c>
      <c r="C535" s="330"/>
      <c r="D535" s="332"/>
      <c r="E535" s="330"/>
      <c r="F535" s="327"/>
      <c r="G535" s="332"/>
      <c r="H535" s="333"/>
      <c r="I535" s="328"/>
      <c r="J535" s="327"/>
      <c r="K535" s="327"/>
      <c r="L535" s="322"/>
    </row>
    <row r="536" spans="2:12" x14ac:dyDescent="0.2">
      <c r="B536" s="22">
        <v>31201600</v>
      </c>
      <c r="C536" s="330"/>
      <c r="D536" s="332"/>
      <c r="E536" s="330"/>
      <c r="F536" s="327"/>
      <c r="G536" s="332"/>
      <c r="H536" s="333"/>
      <c r="I536" s="328"/>
      <c r="J536" s="327"/>
      <c r="K536" s="327"/>
      <c r="L536" s="322"/>
    </row>
    <row r="537" spans="2:12" x14ac:dyDescent="0.2">
      <c r="B537" s="22">
        <v>44121706</v>
      </c>
      <c r="C537" s="330"/>
      <c r="D537" s="332"/>
      <c r="E537" s="330"/>
      <c r="F537" s="327"/>
      <c r="G537" s="332"/>
      <c r="H537" s="333"/>
      <c r="I537" s="328"/>
      <c r="J537" s="327"/>
      <c r="K537" s="327"/>
      <c r="L537" s="322"/>
    </row>
    <row r="538" spans="2:12" x14ac:dyDescent="0.2">
      <c r="B538" s="22">
        <v>44121701</v>
      </c>
      <c r="C538" s="330"/>
      <c r="D538" s="332"/>
      <c r="E538" s="330"/>
      <c r="F538" s="327"/>
      <c r="G538" s="332"/>
      <c r="H538" s="333"/>
      <c r="I538" s="328"/>
      <c r="J538" s="327"/>
      <c r="K538" s="327"/>
      <c r="L538" s="322"/>
    </row>
    <row r="539" spans="2:12" x14ac:dyDescent="0.2">
      <c r="B539" s="22">
        <v>44121719</v>
      </c>
      <c r="C539" s="330"/>
      <c r="D539" s="332"/>
      <c r="E539" s="330"/>
      <c r="F539" s="327"/>
      <c r="G539" s="332"/>
      <c r="H539" s="333"/>
      <c r="I539" s="328"/>
      <c r="J539" s="327"/>
      <c r="K539" s="327"/>
      <c r="L539" s="322"/>
    </row>
    <row r="540" spans="2:12" x14ac:dyDescent="0.2">
      <c r="B540" s="30">
        <v>44121708</v>
      </c>
      <c r="C540" s="330"/>
      <c r="D540" s="332"/>
      <c r="E540" s="330"/>
      <c r="F540" s="327"/>
      <c r="G540" s="332"/>
      <c r="H540" s="333"/>
      <c r="I540" s="328"/>
      <c r="J540" s="327"/>
      <c r="K540" s="327"/>
      <c r="L540" s="322"/>
    </row>
    <row r="541" spans="2:12" x14ac:dyDescent="0.2">
      <c r="B541" s="30">
        <v>44121700</v>
      </c>
      <c r="C541" s="330"/>
      <c r="D541" s="332"/>
      <c r="E541" s="330"/>
      <c r="F541" s="327"/>
      <c r="G541" s="332"/>
      <c r="H541" s="333"/>
      <c r="I541" s="328"/>
      <c r="J541" s="327"/>
      <c r="K541" s="327"/>
      <c r="L541" s="322"/>
    </row>
    <row r="542" spans="2:12" x14ac:dyDescent="0.2">
      <c r="B542" s="30">
        <v>44121716</v>
      </c>
      <c r="C542" s="330"/>
      <c r="D542" s="332"/>
      <c r="E542" s="330"/>
      <c r="F542" s="327"/>
      <c r="G542" s="332"/>
      <c r="H542" s="333"/>
      <c r="I542" s="328"/>
      <c r="J542" s="327"/>
      <c r="K542" s="327"/>
      <c r="L542" s="322"/>
    </row>
    <row r="543" spans="2:12" x14ac:dyDescent="0.2">
      <c r="B543" s="30">
        <v>44121804</v>
      </c>
      <c r="C543" s="330"/>
      <c r="D543" s="332"/>
      <c r="E543" s="330"/>
      <c r="F543" s="327"/>
      <c r="G543" s="332"/>
      <c r="H543" s="333"/>
      <c r="I543" s="328"/>
      <c r="J543" s="327"/>
      <c r="K543" s="327"/>
      <c r="L543" s="322"/>
    </row>
    <row r="544" spans="2:12" x14ac:dyDescent="0.2">
      <c r="B544" s="30">
        <v>44121802</v>
      </c>
      <c r="C544" s="330"/>
      <c r="D544" s="332"/>
      <c r="E544" s="330"/>
      <c r="F544" s="327"/>
      <c r="G544" s="332"/>
      <c r="H544" s="333"/>
      <c r="I544" s="328"/>
      <c r="J544" s="327"/>
      <c r="K544" s="327"/>
      <c r="L544" s="322"/>
    </row>
    <row r="545" spans="2:12" x14ac:dyDescent="0.2">
      <c r="B545" s="30">
        <v>44111912</v>
      </c>
      <c r="C545" s="330"/>
      <c r="D545" s="332"/>
      <c r="E545" s="330"/>
      <c r="F545" s="327"/>
      <c r="G545" s="332"/>
      <c r="H545" s="333"/>
      <c r="I545" s="328"/>
      <c r="J545" s="327"/>
      <c r="K545" s="327"/>
      <c r="L545" s="322"/>
    </row>
    <row r="546" spans="2:12" x14ac:dyDescent="0.2">
      <c r="B546" s="30">
        <v>44121636</v>
      </c>
      <c r="C546" s="330"/>
      <c r="D546" s="332"/>
      <c r="E546" s="330"/>
      <c r="F546" s="327"/>
      <c r="G546" s="332"/>
      <c r="H546" s="333"/>
      <c r="I546" s="328"/>
      <c r="J546" s="327"/>
      <c r="K546" s="327"/>
      <c r="L546" s="322"/>
    </row>
    <row r="547" spans="2:12" x14ac:dyDescent="0.2">
      <c r="B547" s="30">
        <v>44122101</v>
      </c>
      <c r="C547" s="330"/>
      <c r="D547" s="332"/>
      <c r="E547" s="330"/>
      <c r="F547" s="327"/>
      <c r="G547" s="332"/>
      <c r="H547" s="333"/>
      <c r="I547" s="328"/>
      <c r="J547" s="327"/>
      <c r="K547" s="327"/>
      <c r="L547" s="322"/>
    </row>
    <row r="548" spans="2:12" x14ac:dyDescent="0.2">
      <c r="B548" s="30">
        <v>44122100</v>
      </c>
      <c r="C548" s="330"/>
      <c r="D548" s="332"/>
      <c r="E548" s="330"/>
      <c r="F548" s="327"/>
      <c r="G548" s="332"/>
      <c r="H548" s="333"/>
      <c r="I548" s="328"/>
      <c r="J548" s="327"/>
      <c r="K548" s="327"/>
      <c r="L548" s="322"/>
    </row>
    <row r="549" spans="2:12" x14ac:dyDescent="0.2">
      <c r="B549" s="30">
        <v>44121600</v>
      </c>
      <c r="C549" s="330"/>
      <c r="D549" s="332"/>
      <c r="E549" s="330"/>
      <c r="F549" s="327"/>
      <c r="G549" s="332"/>
      <c r="H549" s="333"/>
      <c r="I549" s="328"/>
      <c r="J549" s="327"/>
      <c r="K549" s="327"/>
      <c r="L549" s="322"/>
    </row>
    <row r="550" spans="2:12" x14ac:dyDescent="0.2">
      <c r="B550" s="30">
        <v>44121613</v>
      </c>
      <c r="C550" s="330"/>
      <c r="D550" s="332"/>
      <c r="E550" s="330"/>
      <c r="F550" s="327"/>
      <c r="G550" s="332"/>
      <c r="H550" s="333"/>
      <c r="I550" s="328"/>
      <c r="J550" s="327"/>
      <c r="K550" s="327"/>
      <c r="L550" s="322"/>
    </row>
    <row r="551" spans="2:12" x14ac:dyDescent="0.2">
      <c r="B551" s="30">
        <v>44121615</v>
      </c>
      <c r="C551" s="330"/>
      <c r="D551" s="332"/>
      <c r="E551" s="330"/>
      <c r="F551" s="327"/>
      <c r="G551" s="332"/>
      <c r="H551" s="333"/>
      <c r="I551" s="328"/>
      <c r="J551" s="327"/>
      <c r="K551" s="327"/>
      <c r="L551" s="322"/>
    </row>
    <row r="552" spans="2:12" x14ac:dyDescent="0.2">
      <c r="B552" s="30">
        <v>44122190</v>
      </c>
      <c r="C552" s="330"/>
      <c r="D552" s="332"/>
      <c r="E552" s="330"/>
      <c r="F552" s="327"/>
      <c r="G552" s="332"/>
      <c r="H552" s="333"/>
      <c r="I552" s="328"/>
      <c r="J552" s="327"/>
      <c r="K552" s="327"/>
      <c r="L552" s="322"/>
    </row>
    <row r="553" spans="2:12" x14ac:dyDescent="0.2">
      <c r="B553" s="30">
        <v>44101600</v>
      </c>
      <c r="C553" s="330"/>
      <c r="D553" s="332"/>
      <c r="E553" s="330"/>
      <c r="F553" s="327"/>
      <c r="G553" s="332"/>
      <c r="H553" s="333"/>
      <c r="I553" s="328"/>
      <c r="J553" s="327"/>
      <c r="K553" s="327"/>
      <c r="L553" s="322"/>
    </row>
    <row r="554" spans="2:12" x14ac:dyDescent="0.2">
      <c r="B554" s="30">
        <v>46151700</v>
      </c>
      <c r="C554" s="330"/>
      <c r="D554" s="332"/>
      <c r="E554" s="330"/>
      <c r="F554" s="327"/>
      <c r="G554" s="332"/>
      <c r="H554" s="333"/>
      <c r="I554" s="328"/>
      <c r="J554" s="327"/>
      <c r="K554" s="327"/>
      <c r="L554" s="322"/>
    </row>
    <row r="555" spans="2:12" x14ac:dyDescent="0.2">
      <c r="B555" s="31">
        <v>44121618</v>
      </c>
      <c r="C555" s="330"/>
      <c r="D555" s="332"/>
      <c r="E555" s="330"/>
      <c r="F555" s="327"/>
      <c r="G555" s="332"/>
      <c r="H555" s="333"/>
      <c r="I555" s="328"/>
      <c r="J555" s="327"/>
      <c r="K555" s="327"/>
      <c r="L555" s="322"/>
    </row>
    <row r="556" spans="2:12" x14ac:dyDescent="0.2">
      <c r="B556" s="31">
        <v>14111800</v>
      </c>
      <c r="C556" s="330"/>
      <c r="D556" s="332"/>
      <c r="E556" s="330"/>
      <c r="F556" s="327"/>
      <c r="G556" s="332"/>
      <c r="H556" s="333"/>
      <c r="I556" s="328"/>
      <c r="J556" s="327"/>
      <c r="K556" s="327"/>
      <c r="L556" s="322"/>
    </row>
    <row r="557" spans="2:12" x14ac:dyDescent="0.2">
      <c r="B557" s="31">
        <v>44122011</v>
      </c>
      <c r="C557" s="330"/>
      <c r="D557" s="332"/>
      <c r="E557" s="330"/>
      <c r="F557" s="327"/>
      <c r="G557" s="332"/>
      <c r="H557" s="333"/>
      <c r="I557" s="328"/>
      <c r="J557" s="327"/>
      <c r="K557" s="327"/>
      <c r="L557" s="322"/>
    </row>
    <row r="558" spans="2:12" x14ac:dyDescent="0.2">
      <c r="B558" s="22">
        <v>14111500</v>
      </c>
      <c r="C558" s="330"/>
      <c r="D558" s="332"/>
      <c r="E558" s="330"/>
      <c r="F558" s="327"/>
      <c r="G558" s="332"/>
      <c r="H558" s="333"/>
      <c r="I558" s="328"/>
      <c r="J558" s="327"/>
      <c r="K558" s="327"/>
      <c r="L558" s="322"/>
    </row>
    <row r="559" spans="2:12" x14ac:dyDescent="0.2">
      <c r="B559" s="22">
        <v>14121901</v>
      </c>
      <c r="C559" s="330"/>
      <c r="D559" s="332"/>
      <c r="E559" s="330"/>
      <c r="F559" s="327"/>
      <c r="G559" s="332"/>
      <c r="H559" s="333"/>
      <c r="I559" s="328"/>
      <c r="J559" s="327"/>
      <c r="K559" s="327"/>
      <c r="L559" s="322"/>
    </row>
    <row r="560" spans="2:12" x14ac:dyDescent="0.2">
      <c r="B560" s="22">
        <v>44121500</v>
      </c>
      <c r="C560" s="330"/>
      <c r="D560" s="332"/>
      <c r="E560" s="330"/>
      <c r="F560" s="327"/>
      <c r="G560" s="332"/>
      <c r="H560" s="333"/>
      <c r="I560" s="328"/>
      <c r="J560" s="327"/>
      <c r="K560" s="327"/>
      <c r="L560" s="322"/>
    </row>
    <row r="561" spans="2:12" x14ac:dyDescent="0.2">
      <c r="B561" s="22">
        <v>44121506</v>
      </c>
      <c r="C561" s="330"/>
      <c r="D561" s="332"/>
      <c r="E561" s="330"/>
      <c r="F561" s="327"/>
      <c r="G561" s="332"/>
      <c r="H561" s="333"/>
      <c r="I561" s="328"/>
      <c r="J561" s="327"/>
      <c r="K561" s="327"/>
      <c r="L561" s="322"/>
    </row>
    <row r="562" spans="2:12" x14ac:dyDescent="0.2">
      <c r="B562" s="22">
        <v>44121505</v>
      </c>
      <c r="C562" s="330"/>
      <c r="D562" s="332"/>
      <c r="E562" s="330"/>
      <c r="F562" s="327"/>
      <c r="G562" s="332"/>
      <c r="H562" s="333"/>
      <c r="I562" s="328"/>
      <c r="J562" s="327"/>
      <c r="K562" s="327"/>
      <c r="L562" s="322"/>
    </row>
    <row r="563" spans="2:12" x14ac:dyDescent="0.2">
      <c r="B563" s="22">
        <v>14111802</v>
      </c>
      <c r="C563" s="330"/>
      <c r="D563" s="332"/>
      <c r="E563" s="330"/>
      <c r="F563" s="327"/>
      <c r="G563" s="332"/>
      <c r="H563" s="333"/>
      <c r="I563" s="328"/>
      <c r="J563" s="327"/>
      <c r="K563" s="327"/>
      <c r="L563" s="322"/>
    </row>
    <row r="564" spans="2:12" x14ac:dyDescent="0.2">
      <c r="B564" s="11">
        <v>72101511</v>
      </c>
      <c r="C564" s="302" t="s">
        <v>1351</v>
      </c>
      <c r="D564" s="302" t="s">
        <v>473</v>
      </c>
      <c r="E564" s="302" t="s">
        <v>474</v>
      </c>
      <c r="F564" s="302" t="s">
        <v>110</v>
      </c>
      <c r="G564" s="302" t="s">
        <v>14</v>
      </c>
      <c r="H564" s="329">
        <v>36600000</v>
      </c>
      <c r="I564" s="329">
        <v>36600000</v>
      </c>
      <c r="J564" s="302" t="s">
        <v>15</v>
      </c>
      <c r="K564" s="302" t="s">
        <v>16</v>
      </c>
      <c r="L564" s="322" t="s">
        <v>1350</v>
      </c>
    </row>
    <row r="565" spans="2:12" x14ac:dyDescent="0.2">
      <c r="B565" s="11">
        <v>44103100</v>
      </c>
      <c r="C565" s="302"/>
      <c r="D565" s="302"/>
      <c r="E565" s="302"/>
      <c r="F565" s="302"/>
      <c r="G565" s="302"/>
      <c r="H565" s="329"/>
      <c r="I565" s="329"/>
      <c r="J565" s="302"/>
      <c r="K565" s="302"/>
      <c r="L565" s="322"/>
    </row>
    <row r="566" spans="2:12" x14ac:dyDescent="0.2">
      <c r="B566" s="22">
        <v>44103103</v>
      </c>
      <c r="C566" s="327" t="s">
        <v>475</v>
      </c>
      <c r="D566" s="324" t="s">
        <v>476</v>
      </c>
      <c r="E566" s="312" t="s">
        <v>477</v>
      </c>
      <c r="F566" s="302" t="s">
        <v>110</v>
      </c>
      <c r="G566" s="302" t="s">
        <v>14</v>
      </c>
      <c r="H566" s="326">
        <f>(264504*6)+1318314+960000+3995280+1320000+1115064+((95000+95500+95500+95500)*(6))+343360+2000000</f>
        <v>14928042</v>
      </c>
      <c r="I566" s="326">
        <f>(264504*6)+1318314+960000+3995280+1320000+1115064+((95000+95500+95500+95500)*(6))+343360+2000000</f>
        <v>14928042</v>
      </c>
      <c r="J566" s="325" t="s">
        <v>15</v>
      </c>
      <c r="K566" s="325" t="s">
        <v>16</v>
      </c>
      <c r="L566" s="322" t="s">
        <v>1350</v>
      </c>
    </row>
    <row r="567" spans="2:12" x14ac:dyDescent="0.2">
      <c r="B567" s="22">
        <v>44103103</v>
      </c>
      <c r="C567" s="327"/>
      <c r="D567" s="324"/>
      <c r="E567" s="322"/>
      <c r="F567" s="302"/>
      <c r="G567" s="302"/>
      <c r="H567" s="326"/>
      <c r="I567" s="326"/>
      <c r="J567" s="325"/>
      <c r="K567" s="325"/>
      <c r="L567" s="322"/>
    </row>
    <row r="568" spans="2:12" x14ac:dyDescent="0.2">
      <c r="B568" s="22">
        <v>44103103</v>
      </c>
      <c r="C568" s="327"/>
      <c r="D568" s="324"/>
      <c r="E568" s="322"/>
      <c r="F568" s="302"/>
      <c r="G568" s="302"/>
      <c r="H568" s="326"/>
      <c r="I568" s="326"/>
      <c r="J568" s="325"/>
      <c r="K568" s="325"/>
      <c r="L568" s="322"/>
    </row>
    <row r="569" spans="2:12" x14ac:dyDescent="0.2">
      <c r="B569" s="22">
        <v>44103103</v>
      </c>
      <c r="C569" s="327"/>
      <c r="D569" s="324"/>
      <c r="E569" s="322"/>
      <c r="F569" s="302"/>
      <c r="G569" s="302"/>
      <c r="H569" s="326"/>
      <c r="I569" s="326"/>
      <c r="J569" s="325"/>
      <c r="K569" s="325"/>
      <c r="L569" s="322"/>
    </row>
    <row r="570" spans="2:12" x14ac:dyDescent="0.2">
      <c r="B570" s="22">
        <v>44103103</v>
      </c>
      <c r="C570" s="327"/>
      <c r="D570" s="324"/>
      <c r="E570" s="322"/>
      <c r="F570" s="302"/>
      <c r="G570" s="302"/>
      <c r="H570" s="326"/>
      <c r="I570" s="326"/>
      <c r="J570" s="325"/>
      <c r="K570" s="325"/>
      <c r="L570" s="322"/>
    </row>
    <row r="571" spans="2:12" x14ac:dyDescent="0.2">
      <c r="B571" s="22">
        <v>44103103</v>
      </c>
      <c r="C571" s="327"/>
      <c r="D571" s="324"/>
      <c r="E571" s="322"/>
      <c r="F571" s="302"/>
      <c r="G571" s="302"/>
      <c r="H571" s="326"/>
      <c r="I571" s="326"/>
      <c r="J571" s="325"/>
      <c r="K571" s="325"/>
      <c r="L571" s="322"/>
    </row>
    <row r="572" spans="2:12" x14ac:dyDescent="0.2">
      <c r="B572" s="22">
        <v>44103105</v>
      </c>
      <c r="C572" s="327"/>
      <c r="D572" s="324"/>
      <c r="E572" s="322"/>
      <c r="F572" s="302"/>
      <c r="G572" s="302"/>
      <c r="H572" s="326"/>
      <c r="I572" s="326"/>
      <c r="J572" s="325"/>
      <c r="K572" s="325"/>
      <c r="L572" s="322"/>
    </row>
    <row r="573" spans="2:12" x14ac:dyDescent="0.2">
      <c r="B573" s="22">
        <v>44103105</v>
      </c>
      <c r="C573" s="327"/>
      <c r="D573" s="324"/>
      <c r="E573" s="322"/>
      <c r="F573" s="302"/>
      <c r="G573" s="302"/>
      <c r="H573" s="326"/>
      <c r="I573" s="326"/>
      <c r="J573" s="325"/>
      <c r="K573" s="325"/>
      <c r="L573" s="322"/>
    </row>
    <row r="574" spans="2:12" x14ac:dyDescent="0.2">
      <c r="B574" s="22">
        <v>44103105</v>
      </c>
      <c r="C574" s="327"/>
      <c r="D574" s="324"/>
      <c r="E574" s="322"/>
      <c r="F574" s="302"/>
      <c r="G574" s="302"/>
      <c r="H574" s="326"/>
      <c r="I574" s="326"/>
      <c r="J574" s="325"/>
      <c r="K574" s="325"/>
      <c r="L574" s="322"/>
    </row>
    <row r="575" spans="2:12" x14ac:dyDescent="0.2">
      <c r="B575" s="22">
        <v>44103105</v>
      </c>
      <c r="C575" s="327"/>
      <c r="D575" s="324"/>
      <c r="E575" s="322"/>
      <c r="F575" s="302"/>
      <c r="G575" s="302"/>
      <c r="H575" s="326"/>
      <c r="I575" s="326"/>
      <c r="J575" s="325"/>
      <c r="K575" s="325"/>
      <c r="L575" s="322"/>
    </row>
    <row r="576" spans="2:12" x14ac:dyDescent="0.2">
      <c r="B576" s="22">
        <v>44103105</v>
      </c>
      <c r="C576" s="327"/>
      <c r="D576" s="324"/>
      <c r="E576" s="322"/>
      <c r="F576" s="302"/>
      <c r="G576" s="302"/>
      <c r="H576" s="326"/>
      <c r="I576" s="326"/>
      <c r="J576" s="325"/>
      <c r="K576" s="325"/>
      <c r="L576" s="322"/>
    </row>
    <row r="577" spans="2:12" x14ac:dyDescent="0.2">
      <c r="B577" s="22">
        <v>44103110</v>
      </c>
      <c r="C577" s="327"/>
      <c r="D577" s="324"/>
      <c r="E577" s="322"/>
      <c r="F577" s="302"/>
      <c r="G577" s="302"/>
      <c r="H577" s="326"/>
      <c r="I577" s="326"/>
      <c r="J577" s="325"/>
      <c r="K577" s="325"/>
      <c r="L577" s="322"/>
    </row>
    <row r="578" spans="2:12" x14ac:dyDescent="0.2">
      <c r="B578" s="22">
        <v>44103100</v>
      </c>
      <c r="C578" s="327"/>
      <c r="D578" s="324"/>
      <c r="E578" s="323"/>
      <c r="F578" s="302"/>
      <c r="G578" s="302"/>
      <c r="H578" s="326"/>
      <c r="I578" s="326"/>
      <c r="J578" s="325"/>
      <c r="K578" s="325"/>
      <c r="L578" s="323"/>
    </row>
    <row r="579" spans="2:12" ht="34.5" customHeight="1" x14ac:dyDescent="0.2">
      <c r="B579" s="22">
        <v>43211512</v>
      </c>
      <c r="C579" s="302" t="s">
        <v>478</v>
      </c>
      <c r="D579" s="324" t="s">
        <v>99</v>
      </c>
      <c r="E579" s="302" t="s">
        <v>479</v>
      </c>
      <c r="F579" s="302" t="s">
        <v>1158</v>
      </c>
      <c r="G579" s="325" t="s">
        <v>14</v>
      </c>
      <c r="H579" s="326">
        <f>15424000+10400000+675000+250000+4000000+450000</f>
        <v>31199000</v>
      </c>
      <c r="I579" s="326">
        <f>15424000+10400000+675000+250000+4000000+450000</f>
        <v>31199000</v>
      </c>
      <c r="J579" s="325" t="s">
        <v>15</v>
      </c>
      <c r="K579" s="325" t="s">
        <v>16</v>
      </c>
      <c r="L579" s="11" t="s">
        <v>1350</v>
      </c>
    </row>
    <row r="580" spans="2:12" ht="32.25" customHeight="1" x14ac:dyDescent="0.2">
      <c r="B580" s="22">
        <v>451015500</v>
      </c>
      <c r="C580" s="302"/>
      <c r="D580" s="324"/>
      <c r="E580" s="302"/>
      <c r="F580" s="302"/>
      <c r="G580" s="325"/>
      <c r="H580" s="326"/>
      <c r="I580" s="326"/>
      <c r="J580" s="325"/>
      <c r="K580" s="325"/>
      <c r="L580" s="11" t="s">
        <v>1350</v>
      </c>
    </row>
    <row r="581" spans="2:12" ht="23.25" customHeight="1" x14ac:dyDescent="0.2">
      <c r="B581" s="22">
        <v>43191511</v>
      </c>
      <c r="C581" s="302"/>
      <c r="D581" s="324"/>
      <c r="E581" s="302"/>
      <c r="F581" s="302"/>
      <c r="G581" s="325"/>
      <c r="H581" s="326"/>
      <c r="I581" s="326"/>
      <c r="J581" s="325"/>
      <c r="K581" s="325"/>
      <c r="L581" s="11" t="s">
        <v>1350</v>
      </c>
    </row>
    <row r="582" spans="2:12" ht="27.75" customHeight="1" x14ac:dyDescent="0.2">
      <c r="B582" s="31">
        <v>43222642</v>
      </c>
      <c r="C582" s="302"/>
      <c r="D582" s="324"/>
      <c r="E582" s="302"/>
      <c r="F582" s="302"/>
      <c r="G582" s="325"/>
      <c r="H582" s="326"/>
      <c r="I582" s="326"/>
      <c r="J582" s="325"/>
      <c r="K582" s="325"/>
      <c r="L582" s="11" t="s">
        <v>1350</v>
      </c>
    </row>
    <row r="583" spans="2:12" ht="25.5" customHeight="1" x14ac:dyDescent="0.2">
      <c r="B583" s="31">
        <v>43222610</v>
      </c>
      <c r="C583" s="302"/>
      <c r="D583" s="324"/>
      <c r="E583" s="302"/>
      <c r="F583" s="302"/>
      <c r="G583" s="325"/>
      <c r="H583" s="326"/>
      <c r="I583" s="326"/>
      <c r="J583" s="325"/>
      <c r="K583" s="325"/>
      <c r="L583" s="11" t="s">
        <v>1350</v>
      </c>
    </row>
    <row r="584" spans="2:12" ht="25.5" customHeight="1" x14ac:dyDescent="0.2">
      <c r="B584" s="31">
        <v>43202222</v>
      </c>
      <c r="C584" s="302"/>
      <c r="D584" s="324"/>
      <c r="E584" s="302"/>
      <c r="F584" s="302"/>
      <c r="G584" s="325"/>
      <c r="H584" s="326"/>
      <c r="I584" s="326"/>
      <c r="J584" s="325"/>
      <c r="K584" s="325"/>
      <c r="L584" s="11" t="s">
        <v>1350</v>
      </c>
    </row>
    <row r="585" spans="2:12" ht="25.5" customHeight="1" x14ac:dyDescent="0.2">
      <c r="B585" s="22">
        <v>56101700</v>
      </c>
      <c r="C585" s="32" t="s">
        <v>480</v>
      </c>
      <c r="D585" s="25" t="s">
        <v>117</v>
      </c>
      <c r="E585" s="11" t="s">
        <v>481</v>
      </c>
      <c r="F585" s="11" t="s">
        <v>110</v>
      </c>
      <c r="G585" s="22" t="s">
        <v>14</v>
      </c>
      <c r="H585" s="23">
        <v>17000000</v>
      </c>
      <c r="I585" s="23">
        <v>17000000</v>
      </c>
      <c r="J585" s="22" t="s">
        <v>15</v>
      </c>
      <c r="K585" s="22" t="s">
        <v>16</v>
      </c>
      <c r="L585" s="11" t="s">
        <v>1350</v>
      </c>
    </row>
    <row r="586" spans="2:12" ht="19.5" customHeight="1" x14ac:dyDescent="0.2">
      <c r="B586" s="22">
        <v>56101504</v>
      </c>
      <c r="C586" s="32" t="s">
        <v>482</v>
      </c>
      <c r="D586" s="25" t="s">
        <v>117</v>
      </c>
      <c r="E586" s="11" t="s">
        <v>479</v>
      </c>
      <c r="F586" s="11" t="s">
        <v>110</v>
      </c>
      <c r="G586" s="11" t="s">
        <v>14</v>
      </c>
      <c r="H586" s="23">
        <f>189000*10</f>
        <v>1890000</v>
      </c>
      <c r="I586" s="23">
        <f>189000*10</f>
        <v>1890000</v>
      </c>
      <c r="J586" s="22" t="s">
        <v>15</v>
      </c>
      <c r="K586" s="22" t="s">
        <v>16</v>
      </c>
      <c r="L586" s="11" t="s">
        <v>1350</v>
      </c>
    </row>
    <row r="587" spans="2:12" ht="27.75" customHeight="1" x14ac:dyDescent="0.2">
      <c r="B587" s="22">
        <v>56101500</v>
      </c>
      <c r="C587" s="32" t="s">
        <v>483</v>
      </c>
      <c r="D587" s="25" t="s">
        <v>117</v>
      </c>
      <c r="E587" s="11" t="s">
        <v>479</v>
      </c>
      <c r="F587" s="11" t="s">
        <v>110</v>
      </c>
      <c r="G587" s="11" t="s">
        <v>14</v>
      </c>
      <c r="H587" s="23">
        <f>129000*15</f>
        <v>1935000</v>
      </c>
      <c r="I587" s="23">
        <f>129000*15</f>
        <v>1935000</v>
      </c>
      <c r="J587" s="22" t="s">
        <v>15</v>
      </c>
      <c r="K587" s="22" t="s">
        <v>16</v>
      </c>
      <c r="L587" s="11" t="s">
        <v>1350</v>
      </c>
    </row>
    <row r="588" spans="2:12" ht="48" x14ac:dyDescent="0.2">
      <c r="B588" s="22">
        <v>73152108</v>
      </c>
      <c r="C588" s="32" t="s">
        <v>1352</v>
      </c>
      <c r="D588" s="25" t="s">
        <v>117</v>
      </c>
      <c r="E588" s="11" t="s">
        <v>479</v>
      </c>
      <c r="F588" s="11" t="s">
        <v>110</v>
      </c>
      <c r="G588" s="11" t="s">
        <v>484</v>
      </c>
      <c r="H588" s="23">
        <v>25000000</v>
      </c>
      <c r="I588" s="23">
        <v>25000000</v>
      </c>
      <c r="J588" s="22" t="s">
        <v>15</v>
      </c>
      <c r="K588" s="22" t="s">
        <v>16</v>
      </c>
      <c r="L588" s="11" t="s">
        <v>1350</v>
      </c>
    </row>
    <row r="589" spans="2:12" ht="60" x14ac:dyDescent="0.2">
      <c r="B589" s="22">
        <v>44103100</v>
      </c>
      <c r="C589" s="32" t="s">
        <v>485</v>
      </c>
      <c r="D589" s="25" t="s">
        <v>476</v>
      </c>
      <c r="E589" s="11" t="s">
        <v>486</v>
      </c>
      <c r="F589" s="11" t="s">
        <v>110</v>
      </c>
      <c r="G589" s="11" t="s">
        <v>487</v>
      </c>
      <c r="H589" s="23">
        <v>3000000</v>
      </c>
      <c r="I589" s="23">
        <v>3000000</v>
      </c>
      <c r="J589" s="22" t="s">
        <v>15</v>
      </c>
      <c r="K589" s="22" t="s">
        <v>16</v>
      </c>
      <c r="L589" s="11" t="s">
        <v>1350</v>
      </c>
    </row>
    <row r="590" spans="2:12" ht="48" x14ac:dyDescent="0.2">
      <c r="B590" s="31">
        <v>43223301</v>
      </c>
      <c r="C590" s="32" t="s">
        <v>488</v>
      </c>
      <c r="D590" s="25" t="s">
        <v>473</v>
      </c>
      <c r="E590" s="11" t="s">
        <v>481</v>
      </c>
      <c r="F590" s="11" t="s">
        <v>160</v>
      </c>
      <c r="G590" s="11" t="s">
        <v>487</v>
      </c>
      <c r="H590" s="23">
        <v>18000000</v>
      </c>
      <c r="I590" s="23">
        <v>18000000</v>
      </c>
      <c r="J590" s="22" t="s">
        <v>15</v>
      </c>
      <c r="K590" s="22" t="s">
        <v>16</v>
      </c>
      <c r="L590" s="11" t="s">
        <v>1350</v>
      </c>
    </row>
    <row r="591" spans="2:12" ht="60" x14ac:dyDescent="0.2">
      <c r="B591" s="22">
        <v>78102203</v>
      </c>
      <c r="C591" s="14" t="s">
        <v>1507</v>
      </c>
      <c r="D591" s="25" t="s">
        <v>117</v>
      </c>
      <c r="E591" s="11" t="s">
        <v>486</v>
      </c>
      <c r="F591" s="11" t="s">
        <v>110</v>
      </c>
      <c r="G591" s="11" t="s">
        <v>487</v>
      </c>
      <c r="H591" s="23">
        <v>9374154</v>
      </c>
      <c r="I591" s="23">
        <v>9374154</v>
      </c>
      <c r="J591" s="22" t="s">
        <v>15</v>
      </c>
      <c r="K591" s="22" t="s">
        <v>16</v>
      </c>
      <c r="L591" s="11" t="s">
        <v>1350</v>
      </c>
    </row>
    <row r="592" spans="2:12" ht="48" x14ac:dyDescent="0.2">
      <c r="B592" s="22">
        <v>80131502</v>
      </c>
      <c r="C592" s="14" t="s">
        <v>1508</v>
      </c>
      <c r="D592" s="25" t="s">
        <v>476</v>
      </c>
      <c r="E592" s="22" t="s">
        <v>489</v>
      </c>
      <c r="F592" s="11" t="s">
        <v>490</v>
      </c>
      <c r="G592" s="11" t="s">
        <v>487</v>
      </c>
      <c r="H592" s="23">
        <v>147709812</v>
      </c>
      <c r="I592" s="23">
        <v>147709812</v>
      </c>
      <c r="J592" s="22" t="s">
        <v>15</v>
      </c>
      <c r="K592" s="22" t="s">
        <v>16</v>
      </c>
      <c r="L592" s="11" t="s">
        <v>1350</v>
      </c>
    </row>
    <row r="593" spans="2:12" ht="48" x14ac:dyDescent="0.2">
      <c r="B593" s="22">
        <v>80161800</v>
      </c>
      <c r="C593" s="14" t="s">
        <v>1509</v>
      </c>
      <c r="D593" s="25" t="s">
        <v>99</v>
      </c>
      <c r="E593" s="22" t="s">
        <v>491</v>
      </c>
      <c r="F593" s="11" t="s">
        <v>110</v>
      </c>
      <c r="G593" s="11" t="s">
        <v>14</v>
      </c>
      <c r="H593" s="23">
        <v>19734484</v>
      </c>
      <c r="I593" s="23">
        <v>19734484</v>
      </c>
      <c r="J593" s="22" t="s">
        <v>15</v>
      </c>
      <c r="K593" s="22" t="s">
        <v>16</v>
      </c>
      <c r="L593" s="11" t="s">
        <v>1350</v>
      </c>
    </row>
    <row r="594" spans="2:12" ht="48" x14ac:dyDescent="0.2">
      <c r="B594" s="22">
        <v>78111808</v>
      </c>
      <c r="C594" s="14" t="s">
        <v>492</v>
      </c>
      <c r="D594" s="25">
        <v>42024</v>
      </c>
      <c r="E594" s="22" t="s">
        <v>493</v>
      </c>
      <c r="F594" s="11" t="s">
        <v>110</v>
      </c>
      <c r="G594" s="11" t="s">
        <v>14</v>
      </c>
      <c r="H594" s="23">
        <v>48000000</v>
      </c>
      <c r="I594" s="23">
        <v>48000000</v>
      </c>
      <c r="J594" s="22" t="s">
        <v>15</v>
      </c>
      <c r="K594" s="22" t="s">
        <v>16</v>
      </c>
      <c r="L594" s="11" t="s">
        <v>1350</v>
      </c>
    </row>
    <row r="595" spans="2:12" ht="48" x14ac:dyDescent="0.2">
      <c r="B595" s="22">
        <v>7811808</v>
      </c>
      <c r="C595" s="14" t="s">
        <v>492</v>
      </c>
      <c r="D595" s="25">
        <v>42024</v>
      </c>
      <c r="E595" s="22" t="s">
        <v>493</v>
      </c>
      <c r="F595" s="11" t="s">
        <v>110</v>
      </c>
      <c r="G595" s="11" t="s">
        <v>494</v>
      </c>
      <c r="H595" s="23">
        <v>54000000</v>
      </c>
      <c r="I595" s="23">
        <v>54000000</v>
      </c>
      <c r="J595" s="22" t="s">
        <v>15</v>
      </c>
      <c r="K595" s="22" t="s">
        <v>16</v>
      </c>
      <c r="L595" s="11" t="s">
        <v>1350</v>
      </c>
    </row>
    <row r="596" spans="2:12" ht="48" x14ac:dyDescent="0.2">
      <c r="B596" s="22">
        <v>7811808</v>
      </c>
      <c r="C596" s="14" t="s">
        <v>492</v>
      </c>
      <c r="D596" s="25">
        <v>42024</v>
      </c>
      <c r="E596" s="22" t="s">
        <v>493</v>
      </c>
      <c r="F596" s="11" t="s">
        <v>110</v>
      </c>
      <c r="G596" s="11" t="s">
        <v>495</v>
      </c>
      <c r="H596" s="23">
        <v>48000000</v>
      </c>
      <c r="I596" s="23">
        <v>48000000</v>
      </c>
      <c r="J596" s="22" t="s">
        <v>15</v>
      </c>
      <c r="K596" s="22" t="s">
        <v>16</v>
      </c>
      <c r="L596" s="11" t="s">
        <v>1350</v>
      </c>
    </row>
    <row r="597" spans="2:12" ht="48" x14ac:dyDescent="0.2">
      <c r="B597" s="22">
        <v>80161506</v>
      </c>
      <c r="C597" s="11" t="s">
        <v>496</v>
      </c>
      <c r="D597" s="15">
        <v>42034</v>
      </c>
      <c r="E597" s="11" t="s">
        <v>497</v>
      </c>
      <c r="F597" s="11" t="s">
        <v>498</v>
      </c>
      <c r="G597" s="33" t="s">
        <v>487</v>
      </c>
      <c r="H597" s="16">
        <v>126006000</v>
      </c>
      <c r="I597" s="16">
        <v>126006000</v>
      </c>
      <c r="J597" s="11" t="s">
        <v>15</v>
      </c>
      <c r="K597" s="11" t="s">
        <v>16</v>
      </c>
      <c r="L597" s="11" t="s">
        <v>1350</v>
      </c>
    </row>
    <row r="598" spans="2:12" ht="48" x14ac:dyDescent="0.2">
      <c r="B598" s="22">
        <v>80111600</v>
      </c>
      <c r="C598" s="14" t="s">
        <v>499</v>
      </c>
      <c r="D598" s="144">
        <v>42024</v>
      </c>
      <c r="E598" s="26" t="s">
        <v>493</v>
      </c>
      <c r="F598" s="11" t="s">
        <v>58</v>
      </c>
      <c r="G598" s="11" t="s">
        <v>14</v>
      </c>
      <c r="H598" s="34">
        <v>755695200</v>
      </c>
      <c r="I598" s="34">
        <v>755695200</v>
      </c>
      <c r="J598" s="26" t="s">
        <v>57</v>
      </c>
      <c r="K598" s="26" t="s">
        <v>56</v>
      </c>
      <c r="L598" s="11" t="s">
        <v>1350</v>
      </c>
    </row>
    <row r="599" spans="2:12" ht="48" x14ac:dyDescent="0.2">
      <c r="B599" s="22">
        <v>80120000</v>
      </c>
      <c r="C599" s="14" t="s">
        <v>499</v>
      </c>
      <c r="D599" s="144">
        <v>42024</v>
      </c>
      <c r="E599" s="26" t="s">
        <v>493</v>
      </c>
      <c r="F599" s="11" t="s">
        <v>58</v>
      </c>
      <c r="G599" s="11" t="s">
        <v>14</v>
      </c>
      <c r="H599" s="34">
        <v>11883311</v>
      </c>
      <c r="I599" s="34">
        <v>11883311</v>
      </c>
      <c r="J599" s="26" t="s">
        <v>57</v>
      </c>
      <c r="K599" s="26" t="s">
        <v>56</v>
      </c>
      <c r="L599" s="11" t="s">
        <v>1350</v>
      </c>
    </row>
    <row r="600" spans="2:12" ht="48" x14ac:dyDescent="0.2">
      <c r="B600" s="22">
        <v>81102700</v>
      </c>
      <c r="C600" s="14" t="s">
        <v>499</v>
      </c>
      <c r="D600" s="144">
        <v>42024</v>
      </c>
      <c r="E600" s="26" t="s">
        <v>493</v>
      </c>
      <c r="F600" s="11" t="s">
        <v>58</v>
      </c>
      <c r="G600" s="11" t="s">
        <v>495</v>
      </c>
      <c r="H600" s="34">
        <v>1188000000</v>
      </c>
      <c r="I600" s="34">
        <v>1188000</v>
      </c>
      <c r="J600" s="26" t="s">
        <v>57</v>
      </c>
      <c r="K600" s="26" t="s">
        <v>56</v>
      </c>
      <c r="L600" s="11" t="s">
        <v>1350</v>
      </c>
    </row>
    <row r="601" spans="2:12" ht="48" x14ac:dyDescent="0.2">
      <c r="B601" s="22">
        <v>80120000</v>
      </c>
      <c r="C601" s="14" t="s">
        <v>499</v>
      </c>
      <c r="D601" s="144">
        <v>42024</v>
      </c>
      <c r="E601" s="26" t="s">
        <v>493</v>
      </c>
      <c r="F601" s="11" t="s">
        <v>58</v>
      </c>
      <c r="G601" s="11" t="s">
        <v>14</v>
      </c>
      <c r="H601" s="34">
        <v>338400000</v>
      </c>
      <c r="I601" s="34">
        <v>338400000</v>
      </c>
      <c r="J601" s="26" t="s">
        <v>15</v>
      </c>
      <c r="K601" s="26" t="s">
        <v>16</v>
      </c>
      <c r="L601" s="11" t="s">
        <v>1350</v>
      </c>
    </row>
    <row r="602" spans="2:12" ht="48" x14ac:dyDescent="0.2">
      <c r="B602" s="22">
        <v>70111705</v>
      </c>
      <c r="C602" s="14" t="s">
        <v>1353</v>
      </c>
      <c r="D602" s="144" t="s">
        <v>500</v>
      </c>
      <c r="E602" s="26" t="s">
        <v>33</v>
      </c>
      <c r="F602" s="11" t="s">
        <v>498</v>
      </c>
      <c r="G602" s="11" t="s">
        <v>14</v>
      </c>
      <c r="H602" s="34">
        <v>212000000</v>
      </c>
      <c r="I602" s="34">
        <v>212000000</v>
      </c>
      <c r="J602" s="26" t="s">
        <v>57</v>
      </c>
      <c r="K602" s="26" t="s">
        <v>56</v>
      </c>
      <c r="L602" s="11" t="s">
        <v>1350</v>
      </c>
    </row>
    <row r="603" spans="2:12" ht="48" x14ac:dyDescent="0.2">
      <c r="B603" s="22">
        <v>72141120</v>
      </c>
      <c r="C603" s="14" t="s">
        <v>1354</v>
      </c>
      <c r="D603" s="144" t="s">
        <v>500</v>
      </c>
      <c r="E603" s="26" t="s">
        <v>403</v>
      </c>
      <c r="F603" s="11" t="s">
        <v>501</v>
      </c>
      <c r="G603" s="11" t="s">
        <v>495</v>
      </c>
      <c r="H603" s="34" t="s">
        <v>1355</v>
      </c>
      <c r="I603" s="34" t="s">
        <v>1355</v>
      </c>
      <c r="J603" s="26" t="s">
        <v>15</v>
      </c>
      <c r="K603" s="26" t="s">
        <v>16</v>
      </c>
      <c r="L603" s="11" t="s">
        <v>1350</v>
      </c>
    </row>
    <row r="604" spans="2:12" ht="48" x14ac:dyDescent="0.2">
      <c r="B604" s="22">
        <v>80101601</v>
      </c>
      <c r="C604" s="14" t="s">
        <v>502</v>
      </c>
      <c r="D604" s="144" t="s">
        <v>500</v>
      </c>
      <c r="E604" s="26" t="s">
        <v>503</v>
      </c>
      <c r="F604" s="11" t="s">
        <v>504</v>
      </c>
      <c r="G604" s="14" t="s">
        <v>505</v>
      </c>
      <c r="H604" s="34">
        <v>3800000</v>
      </c>
      <c r="I604" s="34">
        <v>3800000</v>
      </c>
      <c r="J604" s="26" t="s">
        <v>15</v>
      </c>
      <c r="K604" s="26" t="s">
        <v>16</v>
      </c>
      <c r="L604" s="11" t="s">
        <v>1350</v>
      </c>
    </row>
    <row r="605" spans="2:12" ht="48" x14ac:dyDescent="0.2">
      <c r="B605" s="22">
        <v>80101601</v>
      </c>
      <c r="C605" s="14" t="s">
        <v>506</v>
      </c>
      <c r="D605" s="144" t="s">
        <v>500</v>
      </c>
      <c r="E605" s="26" t="s">
        <v>507</v>
      </c>
      <c r="F605" s="11" t="s">
        <v>58</v>
      </c>
      <c r="G605" s="14" t="s">
        <v>505</v>
      </c>
      <c r="H605" s="34">
        <v>716000000</v>
      </c>
      <c r="I605" s="34">
        <v>716000000</v>
      </c>
      <c r="J605" s="26" t="s">
        <v>15</v>
      </c>
      <c r="K605" s="26" t="s">
        <v>16</v>
      </c>
      <c r="L605" s="11" t="s">
        <v>1350</v>
      </c>
    </row>
    <row r="606" spans="2:12" ht="48" x14ac:dyDescent="0.2">
      <c r="B606" s="11" t="s">
        <v>508</v>
      </c>
      <c r="C606" s="14" t="s">
        <v>1356</v>
      </c>
      <c r="D606" s="144" t="s">
        <v>500</v>
      </c>
      <c r="E606" s="26" t="s">
        <v>509</v>
      </c>
      <c r="F606" s="11" t="s">
        <v>501</v>
      </c>
      <c r="G606" s="14" t="s">
        <v>495</v>
      </c>
      <c r="H606" s="34">
        <v>2100000000</v>
      </c>
      <c r="I606" s="34">
        <v>2100000000</v>
      </c>
      <c r="J606" s="26" t="s">
        <v>15</v>
      </c>
      <c r="K606" s="26" t="s">
        <v>16</v>
      </c>
      <c r="L606" s="11" t="s">
        <v>1350</v>
      </c>
    </row>
    <row r="607" spans="2:12" ht="24" x14ac:dyDescent="0.2">
      <c r="B607" s="44">
        <v>43201809</v>
      </c>
      <c r="C607" s="36" t="s">
        <v>297</v>
      </c>
      <c r="D607" s="145" t="s">
        <v>298</v>
      </c>
      <c r="E607" s="44" t="s">
        <v>299</v>
      </c>
      <c r="F607" s="44" t="s">
        <v>300</v>
      </c>
      <c r="G607" s="44" t="s">
        <v>14</v>
      </c>
      <c r="H607" s="146">
        <v>100000000</v>
      </c>
      <c r="I607" s="146">
        <v>100000000</v>
      </c>
      <c r="J607" s="44" t="s">
        <v>15</v>
      </c>
      <c r="K607" s="44" t="s">
        <v>301</v>
      </c>
      <c r="L607" s="147" t="s">
        <v>302</v>
      </c>
    </row>
    <row r="608" spans="2:12" ht="48" x14ac:dyDescent="0.2">
      <c r="B608" s="148">
        <v>80101509</v>
      </c>
      <c r="C608" s="36" t="s">
        <v>1357</v>
      </c>
      <c r="D608" s="149" t="s">
        <v>303</v>
      </c>
      <c r="E608" s="36">
        <v>5</v>
      </c>
      <c r="F608" s="36" t="s">
        <v>1358</v>
      </c>
      <c r="G608" s="36" t="s">
        <v>14</v>
      </c>
      <c r="H608" s="37">
        <v>511200000</v>
      </c>
      <c r="I608" s="37">
        <v>511200000</v>
      </c>
      <c r="J608" s="36" t="s">
        <v>304</v>
      </c>
      <c r="K608" s="36" t="s">
        <v>301</v>
      </c>
      <c r="L608" s="150" t="s">
        <v>305</v>
      </c>
    </row>
    <row r="609" spans="2:12" ht="24" x14ac:dyDescent="0.2">
      <c r="B609" s="148">
        <v>80101509</v>
      </c>
      <c r="C609" s="36" t="s">
        <v>306</v>
      </c>
      <c r="D609" s="149" t="s">
        <v>303</v>
      </c>
      <c r="E609" s="36">
        <v>5</v>
      </c>
      <c r="F609" s="36" t="s">
        <v>1358</v>
      </c>
      <c r="G609" s="36" t="s">
        <v>307</v>
      </c>
      <c r="H609" s="37">
        <v>317100000</v>
      </c>
      <c r="I609" s="37">
        <v>317100000</v>
      </c>
      <c r="J609" s="36" t="s">
        <v>304</v>
      </c>
      <c r="K609" s="36" t="s">
        <v>301</v>
      </c>
      <c r="L609" s="150" t="s">
        <v>305</v>
      </c>
    </row>
    <row r="610" spans="2:12" ht="36" x14ac:dyDescent="0.2">
      <c r="B610" s="148">
        <v>80101509</v>
      </c>
      <c r="C610" s="36" t="s">
        <v>308</v>
      </c>
      <c r="D610" s="149" t="s">
        <v>303</v>
      </c>
      <c r="E610" s="36">
        <v>5</v>
      </c>
      <c r="F610" s="36" t="s">
        <v>1358</v>
      </c>
      <c r="G610" s="36" t="s">
        <v>309</v>
      </c>
      <c r="H610" s="37">
        <v>402000000</v>
      </c>
      <c r="I610" s="37">
        <v>402000000</v>
      </c>
      <c r="J610" s="36" t="s">
        <v>304</v>
      </c>
      <c r="K610" s="36" t="s">
        <v>301</v>
      </c>
      <c r="L610" s="150" t="s">
        <v>305</v>
      </c>
    </row>
    <row r="611" spans="2:12" ht="24" x14ac:dyDescent="0.2">
      <c r="B611" s="148">
        <v>80101509</v>
      </c>
      <c r="C611" s="36" t="s">
        <v>310</v>
      </c>
      <c r="D611" s="149" t="s">
        <v>303</v>
      </c>
      <c r="E611" s="36">
        <v>5</v>
      </c>
      <c r="F611" s="36" t="s">
        <v>1358</v>
      </c>
      <c r="G611" s="38" t="s">
        <v>14</v>
      </c>
      <c r="H611" s="151">
        <v>277200000</v>
      </c>
      <c r="I611" s="151">
        <v>277200000</v>
      </c>
      <c r="J611" s="36" t="s">
        <v>304</v>
      </c>
      <c r="K611" s="36" t="s">
        <v>301</v>
      </c>
      <c r="L611" s="150" t="s">
        <v>305</v>
      </c>
    </row>
    <row r="612" spans="2:12" ht="48" x14ac:dyDescent="0.2">
      <c r="B612" s="148">
        <v>80101509</v>
      </c>
      <c r="C612" s="152" t="s">
        <v>311</v>
      </c>
      <c r="D612" s="149" t="s">
        <v>303</v>
      </c>
      <c r="E612" s="36">
        <v>5</v>
      </c>
      <c r="F612" s="153" t="s">
        <v>1358</v>
      </c>
      <c r="G612" s="14" t="s">
        <v>14</v>
      </c>
      <c r="H612" s="154">
        <v>245500000</v>
      </c>
      <c r="I612" s="154">
        <v>245500000</v>
      </c>
      <c r="J612" s="39" t="s">
        <v>304</v>
      </c>
      <c r="K612" s="36" t="s">
        <v>301</v>
      </c>
      <c r="L612" s="150" t="s">
        <v>305</v>
      </c>
    </row>
    <row r="613" spans="2:12" ht="36" x14ac:dyDescent="0.2">
      <c r="B613" s="148">
        <v>80101509</v>
      </c>
      <c r="C613" s="36" t="s">
        <v>312</v>
      </c>
      <c r="D613" s="149" t="s">
        <v>303</v>
      </c>
      <c r="E613" s="36">
        <v>5</v>
      </c>
      <c r="F613" s="153" t="s">
        <v>1358</v>
      </c>
      <c r="G613" s="14" t="s">
        <v>31</v>
      </c>
      <c r="H613" s="154">
        <v>180500000</v>
      </c>
      <c r="I613" s="154">
        <v>180500000</v>
      </c>
      <c r="J613" s="39" t="s">
        <v>304</v>
      </c>
      <c r="K613" s="36" t="s">
        <v>301</v>
      </c>
      <c r="L613" s="150" t="s">
        <v>305</v>
      </c>
    </row>
    <row r="614" spans="2:12" ht="36" x14ac:dyDescent="0.2">
      <c r="B614" s="148">
        <v>80101509</v>
      </c>
      <c r="C614" s="36" t="s">
        <v>1359</v>
      </c>
      <c r="D614" s="149" t="s">
        <v>303</v>
      </c>
      <c r="E614" s="36">
        <v>5</v>
      </c>
      <c r="F614" s="153" t="s">
        <v>1358</v>
      </c>
      <c r="G614" s="14" t="s">
        <v>14</v>
      </c>
      <c r="H614" s="154">
        <v>407000000</v>
      </c>
      <c r="I614" s="154">
        <v>407000000</v>
      </c>
      <c r="J614" s="39" t="s">
        <v>304</v>
      </c>
      <c r="K614" s="36" t="s">
        <v>301</v>
      </c>
      <c r="L614" s="150" t="s">
        <v>305</v>
      </c>
    </row>
    <row r="615" spans="2:12" ht="48" x14ac:dyDescent="0.2">
      <c r="B615" s="148">
        <v>80101509</v>
      </c>
      <c r="C615" s="36" t="s">
        <v>313</v>
      </c>
      <c r="D615" s="149" t="s">
        <v>303</v>
      </c>
      <c r="E615" s="36">
        <v>5</v>
      </c>
      <c r="F615" s="153" t="s">
        <v>1358</v>
      </c>
      <c r="G615" s="14" t="s">
        <v>309</v>
      </c>
      <c r="H615" s="154">
        <v>216000000</v>
      </c>
      <c r="I615" s="154">
        <v>216000000</v>
      </c>
      <c r="J615" s="39" t="s">
        <v>304</v>
      </c>
      <c r="K615" s="36" t="s">
        <v>301</v>
      </c>
      <c r="L615" s="155" t="s">
        <v>305</v>
      </c>
    </row>
    <row r="616" spans="2:12" ht="60" x14ac:dyDescent="0.2">
      <c r="B616" s="148">
        <v>80101509</v>
      </c>
      <c r="C616" s="36" t="s">
        <v>314</v>
      </c>
      <c r="D616" s="149" t="s">
        <v>303</v>
      </c>
      <c r="E616" s="36">
        <v>5</v>
      </c>
      <c r="F616" s="153" t="s">
        <v>1358</v>
      </c>
      <c r="G616" s="14" t="s">
        <v>14</v>
      </c>
      <c r="H616" s="154">
        <v>265500000</v>
      </c>
      <c r="I616" s="154">
        <v>265500000</v>
      </c>
      <c r="J616" s="39" t="s">
        <v>304</v>
      </c>
      <c r="K616" s="153" t="s">
        <v>301</v>
      </c>
      <c r="L616" s="14" t="s">
        <v>305</v>
      </c>
    </row>
    <row r="617" spans="2:12" ht="48" x14ac:dyDescent="0.2">
      <c r="B617" s="156">
        <v>80101509</v>
      </c>
      <c r="C617" s="38" t="s">
        <v>315</v>
      </c>
      <c r="D617" s="149" t="s">
        <v>303</v>
      </c>
      <c r="E617" s="36">
        <v>5</v>
      </c>
      <c r="F617" s="153" t="s">
        <v>1358</v>
      </c>
      <c r="G617" s="14" t="s">
        <v>14</v>
      </c>
      <c r="H617" s="154">
        <v>50000000</v>
      </c>
      <c r="I617" s="154">
        <v>50000000</v>
      </c>
      <c r="J617" s="39" t="s">
        <v>304</v>
      </c>
      <c r="K617" s="153" t="s">
        <v>301</v>
      </c>
      <c r="L617" s="14" t="s">
        <v>305</v>
      </c>
    </row>
    <row r="618" spans="2:12" ht="60" x14ac:dyDescent="0.2">
      <c r="B618" s="156">
        <v>80101509</v>
      </c>
      <c r="C618" s="14" t="s">
        <v>316</v>
      </c>
      <c r="D618" s="149" t="s">
        <v>303</v>
      </c>
      <c r="E618" s="36">
        <v>5</v>
      </c>
      <c r="F618" s="153" t="s">
        <v>1358</v>
      </c>
      <c r="G618" s="14" t="s">
        <v>14</v>
      </c>
      <c r="H618" s="154">
        <v>131500000</v>
      </c>
      <c r="I618" s="154">
        <v>131500000</v>
      </c>
      <c r="J618" s="39" t="s">
        <v>304</v>
      </c>
      <c r="K618" s="153" t="s">
        <v>301</v>
      </c>
      <c r="L618" s="14" t="s">
        <v>305</v>
      </c>
    </row>
    <row r="619" spans="2:12" ht="36" x14ac:dyDescent="0.2">
      <c r="B619" s="156">
        <v>80101509</v>
      </c>
      <c r="C619" s="14" t="s">
        <v>317</v>
      </c>
      <c r="D619" s="149" t="s">
        <v>303</v>
      </c>
      <c r="E619" s="36">
        <v>5</v>
      </c>
      <c r="F619" s="153" t="s">
        <v>1358</v>
      </c>
      <c r="G619" s="14" t="s">
        <v>31</v>
      </c>
      <c r="H619" s="154">
        <v>572000000</v>
      </c>
      <c r="I619" s="154">
        <v>572000000</v>
      </c>
      <c r="J619" s="39" t="s">
        <v>304</v>
      </c>
      <c r="K619" s="153" t="s">
        <v>301</v>
      </c>
      <c r="L619" s="14" t="s">
        <v>305</v>
      </c>
    </row>
    <row r="620" spans="2:12" ht="36" x14ac:dyDescent="0.2">
      <c r="B620" s="156">
        <v>80101509</v>
      </c>
      <c r="C620" s="14" t="s">
        <v>318</v>
      </c>
      <c r="D620" s="149" t="s">
        <v>303</v>
      </c>
      <c r="E620" s="36">
        <v>5</v>
      </c>
      <c r="F620" s="153" t="s">
        <v>1358</v>
      </c>
      <c r="G620" s="14" t="s">
        <v>14</v>
      </c>
      <c r="H620" s="154">
        <v>41500000</v>
      </c>
      <c r="I620" s="154">
        <v>41500000</v>
      </c>
      <c r="J620" s="39" t="s">
        <v>304</v>
      </c>
      <c r="K620" s="153" t="s">
        <v>301</v>
      </c>
      <c r="L620" s="14" t="s">
        <v>305</v>
      </c>
    </row>
    <row r="621" spans="2:12" ht="60" x14ac:dyDescent="0.2">
      <c r="B621" s="156">
        <v>80101509</v>
      </c>
      <c r="C621" s="14" t="s">
        <v>319</v>
      </c>
      <c r="D621" s="149" t="s">
        <v>303</v>
      </c>
      <c r="E621" s="36">
        <v>5</v>
      </c>
      <c r="F621" s="153" t="s">
        <v>1358</v>
      </c>
      <c r="G621" s="14" t="s">
        <v>14</v>
      </c>
      <c r="H621" s="154">
        <v>109000000</v>
      </c>
      <c r="I621" s="154">
        <v>109000000</v>
      </c>
      <c r="J621" s="39" t="s">
        <v>304</v>
      </c>
      <c r="K621" s="153" t="s">
        <v>301</v>
      </c>
      <c r="L621" s="14" t="s">
        <v>305</v>
      </c>
    </row>
    <row r="622" spans="2:12" ht="36" x14ac:dyDescent="0.2">
      <c r="B622" s="36">
        <v>82121506</v>
      </c>
      <c r="C622" s="36" t="s">
        <v>320</v>
      </c>
      <c r="D622" s="36" t="s">
        <v>321</v>
      </c>
      <c r="E622" s="36" t="s">
        <v>322</v>
      </c>
      <c r="F622" s="36" t="s">
        <v>1360</v>
      </c>
      <c r="G622" s="36" t="s">
        <v>14</v>
      </c>
      <c r="H622" s="37">
        <v>80000000</v>
      </c>
      <c r="I622" s="37">
        <v>80000000</v>
      </c>
      <c r="J622" s="36" t="s">
        <v>15</v>
      </c>
      <c r="K622" s="36" t="s">
        <v>301</v>
      </c>
      <c r="L622" s="150" t="s">
        <v>302</v>
      </c>
    </row>
    <row r="623" spans="2:12" ht="36" x14ac:dyDescent="0.2">
      <c r="B623" s="36">
        <v>92100000</v>
      </c>
      <c r="C623" s="36" t="s">
        <v>323</v>
      </c>
      <c r="D623" s="36" t="s">
        <v>321</v>
      </c>
      <c r="E623" s="36" t="s">
        <v>324</v>
      </c>
      <c r="F623" s="36" t="s">
        <v>1360</v>
      </c>
      <c r="G623" s="36" t="s">
        <v>31</v>
      </c>
      <c r="H623" s="37">
        <v>300000000</v>
      </c>
      <c r="I623" s="37">
        <v>300000000</v>
      </c>
      <c r="J623" s="36" t="s">
        <v>15</v>
      </c>
      <c r="K623" s="36" t="s">
        <v>301</v>
      </c>
      <c r="L623" s="150" t="s">
        <v>302</v>
      </c>
    </row>
    <row r="624" spans="2:12" ht="36" x14ac:dyDescent="0.2">
      <c r="B624" s="36">
        <v>92100000</v>
      </c>
      <c r="C624" s="36" t="s">
        <v>325</v>
      </c>
      <c r="D624" s="35" t="s">
        <v>321</v>
      </c>
      <c r="E624" s="35" t="s">
        <v>326</v>
      </c>
      <c r="F624" s="35" t="s">
        <v>1360</v>
      </c>
      <c r="G624" s="36" t="s">
        <v>14</v>
      </c>
      <c r="H624" s="37">
        <v>100000000</v>
      </c>
      <c r="I624" s="37">
        <v>100000000</v>
      </c>
      <c r="J624" s="36" t="s">
        <v>15</v>
      </c>
      <c r="K624" s="36" t="s">
        <v>301</v>
      </c>
      <c r="L624" s="150" t="s">
        <v>302</v>
      </c>
    </row>
    <row r="625" spans="2:12" ht="36" x14ac:dyDescent="0.2">
      <c r="B625" s="36">
        <v>86111502</v>
      </c>
      <c r="C625" s="44" t="s">
        <v>327</v>
      </c>
      <c r="D625" s="44" t="s">
        <v>321</v>
      </c>
      <c r="E625" s="44" t="s">
        <v>322</v>
      </c>
      <c r="F625" s="44" t="s">
        <v>328</v>
      </c>
      <c r="G625" s="44" t="s">
        <v>14</v>
      </c>
      <c r="H625" s="146">
        <v>50000000</v>
      </c>
      <c r="I625" s="146">
        <v>50000000</v>
      </c>
      <c r="J625" s="44" t="s">
        <v>15</v>
      </c>
      <c r="K625" s="44" t="s">
        <v>301</v>
      </c>
      <c r="L625" s="147" t="s">
        <v>329</v>
      </c>
    </row>
    <row r="626" spans="2:12" ht="36" x14ac:dyDescent="0.2">
      <c r="B626" s="157">
        <v>78101604</v>
      </c>
      <c r="C626" s="36" t="s">
        <v>330</v>
      </c>
      <c r="D626" s="36" t="s">
        <v>331</v>
      </c>
      <c r="E626" s="36" t="s">
        <v>332</v>
      </c>
      <c r="F626" s="36" t="s">
        <v>1360</v>
      </c>
      <c r="G626" s="36" t="s">
        <v>14</v>
      </c>
      <c r="H626" s="37">
        <v>643500000</v>
      </c>
      <c r="I626" s="37">
        <v>643500000</v>
      </c>
      <c r="J626" s="44" t="s">
        <v>15</v>
      </c>
      <c r="K626" s="44" t="s">
        <v>301</v>
      </c>
      <c r="L626" s="147" t="s">
        <v>329</v>
      </c>
    </row>
    <row r="627" spans="2:12" ht="36" x14ac:dyDescent="0.2">
      <c r="B627" s="158">
        <v>78101604</v>
      </c>
      <c r="C627" s="36" t="s">
        <v>334</v>
      </c>
      <c r="D627" s="36" t="s">
        <v>335</v>
      </c>
      <c r="E627" s="36" t="s">
        <v>336</v>
      </c>
      <c r="F627" s="36" t="s">
        <v>1360</v>
      </c>
      <c r="G627" s="36" t="s">
        <v>14</v>
      </c>
      <c r="H627" s="37">
        <v>308000000</v>
      </c>
      <c r="I627" s="37">
        <v>308000000</v>
      </c>
      <c r="J627" s="44" t="s">
        <v>15</v>
      </c>
      <c r="K627" s="44" t="s">
        <v>301</v>
      </c>
      <c r="L627" s="147" t="s">
        <v>329</v>
      </c>
    </row>
    <row r="628" spans="2:12" ht="36" x14ac:dyDescent="0.2">
      <c r="B628" s="43">
        <v>82121506</v>
      </c>
      <c r="C628" s="36" t="s">
        <v>337</v>
      </c>
      <c r="D628" s="36" t="s">
        <v>321</v>
      </c>
      <c r="E628" s="36" t="s">
        <v>322</v>
      </c>
      <c r="F628" s="36" t="s">
        <v>1360</v>
      </c>
      <c r="G628" s="36" t="s">
        <v>14</v>
      </c>
      <c r="H628" s="37">
        <v>100000000</v>
      </c>
      <c r="I628" s="37">
        <v>100000000</v>
      </c>
      <c r="J628" s="36" t="s">
        <v>15</v>
      </c>
      <c r="K628" s="36" t="s">
        <v>301</v>
      </c>
      <c r="L628" s="150" t="s">
        <v>302</v>
      </c>
    </row>
    <row r="629" spans="2:12" ht="36" x14ac:dyDescent="0.2">
      <c r="B629" s="36" t="s">
        <v>338</v>
      </c>
      <c r="C629" s="36" t="s">
        <v>1361</v>
      </c>
      <c r="D629" s="36" t="s">
        <v>321</v>
      </c>
      <c r="E629" s="36" t="s">
        <v>322</v>
      </c>
      <c r="F629" s="36" t="s">
        <v>333</v>
      </c>
      <c r="G629" s="36" t="s">
        <v>14</v>
      </c>
      <c r="H629" s="159">
        <v>65000000</v>
      </c>
      <c r="I629" s="159">
        <v>65000000</v>
      </c>
      <c r="J629" s="36" t="s">
        <v>15</v>
      </c>
      <c r="K629" s="36" t="s">
        <v>301</v>
      </c>
      <c r="L629" s="150" t="s">
        <v>302</v>
      </c>
    </row>
    <row r="630" spans="2:12" ht="36" x14ac:dyDescent="0.2">
      <c r="B630" s="36">
        <v>50192701</v>
      </c>
      <c r="C630" s="36" t="s">
        <v>339</v>
      </c>
      <c r="D630" s="36" t="s">
        <v>321</v>
      </c>
      <c r="E630" s="36" t="s">
        <v>322</v>
      </c>
      <c r="F630" s="36" t="s">
        <v>1360</v>
      </c>
      <c r="G630" s="36" t="s">
        <v>14</v>
      </c>
      <c r="H630" s="159">
        <v>80000000</v>
      </c>
      <c r="I630" s="159">
        <v>80000000</v>
      </c>
      <c r="J630" s="36" t="s">
        <v>15</v>
      </c>
      <c r="K630" s="36" t="s">
        <v>301</v>
      </c>
      <c r="L630" s="150" t="s">
        <v>302</v>
      </c>
    </row>
    <row r="631" spans="2:12" ht="36" x14ac:dyDescent="0.2">
      <c r="B631" s="36">
        <v>92101503</v>
      </c>
      <c r="C631" s="36" t="s">
        <v>340</v>
      </c>
      <c r="D631" s="36" t="s">
        <v>341</v>
      </c>
      <c r="E631" s="36" t="s">
        <v>342</v>
      </c>
      <c r="F631" s="36" t="s">
        <v>1360</v>
      </c>
      <c r="G631" s="36" t="s">
        <v>31</v>
      </c>
      <c r="H631" s="37">
        <v>120000000</v>
      </c>
      <c r="I631" s="37">
        <v>120000000</v>
      </c>
      <c r="J631" s="36" t="s">
        <v>15</v>
      </c>
      <c r="K631" s="36" t="s">
        <v>15</v>
      </c>
      <c r="L631" s="150" t="s">
        <v>302</v>
      </c>
    </row>
    <row r="632" spans="2:12" ht="24" x14ac:dyDescent="0.2">
      <c r="B632" s="36">
        <v>43211507</v>
      </c>
      <c r="C632" s="44" t="s">
        <v>343</v>
      </c>
      <c r="D632" s="44" t="s">
        <v>344</v>
      </c>
      <c r="E632" s="44" t="s">
        <v>322</v>
      </c>
      <c r="F632" s="44" t="s">
        <v>300</v>
      </c>
      <c r="G632" s="36" t="s">
        <v>14</v>
      </c>
      <c r="H632" s="146">
        <v>250000000</v>
      </c>
      <c r="I632" s="146">
        <v>250000000</v>
      </c>
      <c r="J632" s="44" t="s">
        <v>15</v>
      </c>
      <c r="K632" s="44" t="s">
        <v>301</v>
      </c>
      <c r="L632" s="147" t="s">
        <v>302</v>
      </c>
    </row>
    <row r="633" spans="2:12" ht="24" x14ac:dyDescent="0.2">
      <c r="B633" s="42" t="s">
        <v>345</v>
      </c>
      <c r="C633" s="44" t="s">
        <v>346</v>
      </c>
      <c r="D633" s="44" t="s">
        <v>344</v>
      </c>
      <c r="E633" s="44" t="s">
        <v>322</v>
      </c>
      <c r="F633" s="44" t="s">
        <v>300</v>
      </c>
      <c r="G633" s="36" t="s">
        <v>14</v>
      </c>
      <c r="H633" s="146">
        <v>125000000</v>
      </c>
      <c r="I633" s="146">
        <v>125000000</v>
      </c>
      <c r="J633" s="44" t="s">
        <v>15</v>
      </c>
      <c r="K633" s="44" t="s">
        <v>301</v>
      </c>
      <c r="L633" s="147" t="s">
        <v>302</v>
      </c>
    </row>
    <row r="634" spans="2:12" ht="36" x14ac:dyDescent="0.2">
      <c r="B634" s="36">
        <v>82121502</v>
      </c>
      <c r="C634" s="36" t="s">
        <v>347</v>
      </c>
      <c r="D634" s="36" t="s">
        <v>344</v>
      </c>
      <c r="E634" s="36" t="s">
        <v>348</v>
      </c>
      <c r="F634" s="36" t="s">
        <v>349</v>
      </c>
      <c r="G634" s="36" t="s">
        <v>14</v>
      </c>
      <c r="H634" s="37">
        <v>2000000</v>
      </c>
      <c r="I634" s="37">
        <v>2000000</v>
      </c>
      <c r="J634" s="36" t="s">
        <v>15</v>
      </c>
      <c r="K634" s="36" t="s">
        <v>301</v>
      </c>
      <c r="L634" s="150" t="s">
        <v>329</v>
      </c>
    </row>
    <row r="635" spans="2:12" ht="36" x14ac:dyDescent="0.2">
      <c r="B635" s="36">
        <v>82121700</v>
      </c>
      <c r="C635" s="36" t="s">
        <v>350</v>
      </c>
      <c r="D635" s="36" t="s">
        <v>344</v>
      </c>
      <c r="E635" s="36" t="s">
        <v>348</v>
      </c>
      <c r="F635" s="36" t="s">
        <v>349</v>
      </c>
      <c r="G635" s="36" t="s">
        <v>14</v>
      </c>
      <c r="H635" s="37">
        <v>30000000</v>
      </c>
      <c r="I635" s="37">
        <v>30000000</v>
      </c>
      <c r="J635" s="36" t="s">
        <v>15</v>
      </c>
      <c r="K635" s="36" t="s">
        <v>301</v>
      </c>
      <c r="L635" s="150" t="s">
        <v>329</v>
      </c>
    </row>
    <row r="636" spans="2:12" ht="36" x14ac:dyDescent="0.2">
      <c r="B636" s="36">
        <v>78111700</v>
      </c>
      <c r="C636" s="36" t="s">
        <v>351</v>
      </c>
      <c r="D636" s="36" t="s">
        <v>352</v>
      </c>
      <c r="E636" s="36" t="s">
        <v>72</v>
      </c>
      <c r="F636" s="36" t="s">
        <v>1360</v>
      </c>
      <c r="G636" s="36" t="s">
        <v>31</v>
      </c>
      <c r="H636" s="37">
        <v>100000000</v>
      </c>
      <c r="I636" s="37">
        <v>100000000</v>
      </c>
      <c r="J636" s="36" t="s">
        <v>15</v>
      </c>
      <c r="K636" s="36" t="s">
        <v>301</v>
      </c>
      <c r="L636" s="150" t="s">
        <v>302</v>
      </c>
    </row>
    <row r="637" spans="2:12" ht="36" x14ac:dyDescent="0.2">
      <c r="B637" s="36">
        <v>86101705</v>
      </c>
      <c r="C637" s="36" t="s">
        <v>1362</v>
      </c>
      <c r="D637" s="36" t="s">
        <v>341</v>
      </c>
      <c r="E637" s="36" t="s">
        <v>353</v>
      </c>
      <c r="F637" s="36" t="s">
        <v>328</v>
      </c>
      <c r="G637" s="36" t="s">
        <v>31</v>
      </c>
      <c r="H637" s="37">
        <v>150000000</v>
      </c>
      <c r="I637" s="37">
        <v>150000000</v>
      </c>
      <c r="J637" s="36" t="s">
        <v>15</v>
      </c>
      <c r="K637" s="36" t="s">
        <v>301</v>
      </c>
      <c r="L637" s="150" t="s">
        <v>329</v>
      </c>
    </row>
    <row r="638" spans="2:12" ht="36" x14ac:dyDescent="0.2">
      <c r="B638" s="36">
        <v>86111502</v>
      </c>
      <c r="C638" s="36" t="s">
        <v>354</v>
      </c>
      <c r="D638" s="36" t="s">
        <v>341</v>
      </c>
      <c r="E638" s="36" t="s">
        <v>342</v>
      </c>
      <c r="F638" s="36" t="s">
        <v>328</v>
      </c>
      <c r="G638" s="36" t="s">
        <v>14</v>
      </c>
      <c r="H638" s="37">
        <v>58000000</v>
      </c>
      <c r="I638" s="37">
        <v>58000000</v>
      </c>
      <c r="J638" s="36" t="s">
        <v>15</v>
      </c>
      <c r="K638" s="36" t="s">
        <v>301</v>
      </c>
      <c r="L638" s="150" t="s">
        <v>329</v>
      </c>
    </row>
    <row r="639" spans="2:12" ht="36" x14ac:dyDescent="0.2">
      <c r="B639" s="36">
        <v>86111502</v>
      </c>
      <c r="C639" s="36" t="s">
        <v>355</v>
      </c>
      <c r="D639" s="36" t="s">
        <v>341</v>
      </c>
      <c r="E639" s="36" t="s">
        <v>342</v>
      </c>
      <c r="F639" s="36" t="s">
        <v>328</v>
      </c>
      <c r="G639" s="36" t="s">
        <v>14</v>
      </c>
      <c r="H639" s="37">
        <v>56000000</v>
      </c>
      <c r="I639" s="146">
        <v>56000000</v>
      </c>
      <c r="J639" s="44" t="s">
        <v>15</v>
      </c>
      <c r="K639" s="44" t="s">
        <v>301</v>
      </c>
      <c r="L639" s="147" t="s">
        <v>329</v>
      </c>
    </row>
    <row r="640" spans="2:12" ht="36" x14ac:dyDescent="0.2">
      <c r="B640" s="38">
        <v>86111502</v>
      </c>
      <c r="C640" s="38" t="s">
        <v>1363</v>
      </c>
      <c r="D640" s="36" t="s">
        <v>341</v>
      </c>
      <c r="E640" s="36" t="s">
        <v>342</v>
      </c>
      <c r="F640" s="36" t="s">
        <v>328</v>
      </c>
      <c r="G640" s="36" t="s">
        <v>14</v>
      </c>
      <c r="H640" s="37">
        <v>53000000</v>
      </c>
      <c r="I640" s="146">
        <v>53000000</v>
      </c>
      <c r="J640" s="44" t="s">
        <v>15</v>
      </c>
      <c r="K640" s="44" t="s">
        <v>301</v>
      </c>
      <c r="L640" s="147" t="s">
        <v>329</v>
      </c>
    </row>
    <row r="641" spans="2:12" ht="36" x14ac:dyDescent="0.2">
      <c r="B641" s="14">
        <v>86111502</v>
      </c>
      <c r="C641" s="14" t="s">
        <v>356</v>
      </c>
      <c r="D641" s="39" t="s">
        <v>341</v>
      </c>
      <c r="E641" s="36" t="s">
        <v>322</v>
      </c>
      <c r="F641" s="36" t="s">
        <v>328</v>
      </c>
      <c r="G641" s="36" t="s">
        <v>14</v>
      </c>
      <c r="H641" s="37">
        <v>40000000</v>
      </c>
      <c r="I641" s="146">
        <v>40000000</v>
      </c>
      <c r="J641" s="44" t="s">
        <v>15</v>
      </c>
      <c r="K641" s="44" t="s">
        <v>301</v>
      </c>
      <c r="L641" s="147" t="s">
        <v>329</v>
      </c>
    </row>
    <row r="642" spans="2:12" ht="36" x14ac:dyDescent="0.2">
      <c r="B642" s="40">
        <v>92121504</v>
      </c>
      <c r="C642" s="14" t="s">
        <v>357</v>
      </c>
      <c r="D642" s="39" t="s">
        <v>341</v>
      </c>
      <c r="E642" s="36" t="s">
        <v>358</v>
      </c>
      <c r="F642" s="36" t="s">
        <v>328</v>
      </c>
      <c r="G642" s="36" t="s">
        <v>14</v>
      </c>
      <c r="H642" s="37">
        <v>58000000</v>
      </c>
      <c r="I642" s="146">
        <v>58000000</v>
      </c>
      <c r="J642" s="44" t="s">
        <v>15</v>
      </c>
      <c r="K642" s="44" t="s">
        <v>301</v>
      </c>
      <c r="L642" s="147" t="s">
        <v>329</v>
      </c>
    </row>
    <row r="643" spans="2:12" ht="36" x14ac:dyDescent="0.2">
      <c r="B643" s="40">
        <v>81161700</v>
      </c>
      <c r="C643" s="14" t="s">
        <v>359</v>
      </c>
      <c r="D643" s="39" t="s">
        <v>341</v>
      </c>
      <c r="E643" s="36" t="s">
        <v>358</v>
      </c>
      <c r="F643" s="36" t="s">
        <v>328</v>
      </c>
      <c r="G643" s="36" t="s">
        <v>14</v>
      </c>
      <c r="H643" s="37">
        <v>58000000</v>
      </c>
      <c r="I643" s="146">
        <v>58000000</v>
      </c>
      <c r="J643" s="44" t="s">
        <v>15</v>
      </c>
      <c r="K643" s="44" t="s">
        <v>301</v>
      </c>
      <c r="L643" s="147" t="s">
        <v>329</v>
      </c>
    </row>
    <row r="644" spans="2:12" ht="36" x14ac:dyDescent="0.2">
      <c r="B644" s="1">
        <v>92121504</v>
      </c>
      <c r="C644" s="14" t="s">
        <v>1364</v>
      </c>
      <c r="D644" s="39" t="s">
        <v>341</v>
      </c>
      <c r="E644" s="36" t="s">
        <v>342</v>
      </c>
      <c r="F644" s="36" t="s">
        <v>328</v>
      </c>
      <c r="G644" s="36" t="s">
        <v>14</v>
      </c>
      <c r="H644" s="37">
        <v>100000000</v>
      </c>
      <c r="I644" s="146">
        <v>100000000</v>
      </c>
      <c r="J644" s="44" t="s">
        <v>15</v>
      </c>
      <c r="K644" s="44" t="s">
        <v>301</v>
      </c>
      <c r="L644" s="147" t="s">
        <v>329</v>
      </c>
    </row>
    <row r="645" spans="2:12" ht="36" x14ac:dyDescent="0.2">
      <c r="B645" s="160" t="s">
        <v>360</v>
      </c>
      <c r="C645" s="41" t="s">
        <v>1365</v>
      </c>
      <c r="D645" s="44" t="s">
        <v>361</v>
      </c>
      <c r="E645" s="161" t="s">
        <v>322</v>
      </c>
      <c r="F645" s="161" t="s">
        <v>300</v>
      </c>
      <c r="G645" s="36" t="s">
        <v>14</v>
      </c>
      <c r="H645" s="146">
        <v>150000000</v>
      </c>
      <c r="I645" s="146">
        <v>150000000</v>
      </c>
      <c r="J645" s="44" t="s">
        <v>15</v>
      </c>
      <c r="K645" s="44" t="s">
        <v>301</v>
      </c>
      <c r="L645" s="147" t="s">
        <v>302</v>
      </c>
    </row>
    <row r="646" spans="2:12" ht="24" x14ac:dyDescent="0.2">
      <c r="B646" s="42" t="s">
        <v>362</v>
      </c>
      <c r="C646" s="36" t="s">
        <v>363</v>
      </c>
      <c r="D646" s="36" t="s">
        <v>361</v>
      </c>
      <c r="E646" s="39" t="s">
        <v>322</v>
      </c>
      <c r="F646" s="39" t="s">
        <v>300</v>
      </c>
      <c r="G646" s="36" t="s">
        <v>14</v>
      </c>
      <c r="H646" s="37">
        <v>20000000</v>
      </c>
      <c r="I646" s="37">
        <v>20000000</v>
      </c>
      <c r="J646" s="36" t="s">
        <v>15</v>
      </c>
      <c r="K646" s="36" t="s">
        <v>301</v>
      </c>
      <c r="L646" s="147" t="s">
        <v>302</v>
      </c>
    </row>
    <row r="647" spans="2:12" ht="36" x14ac:dyDescent="0.2">
      <c r="B647" s="36">
        <v>52141804</v>
      </c>
      <c r="C647" s="36" t="s">
        <v>364</v>
      </c>
      <c r="D647" s="36" t="s">
        <v>361</v>
      </c>
      <c r="E647" s="39" t="s">
        <v>348</v>
      </c>
      <c r="F647" s="39" t="s">
        <v>349</v>
      </c>
      <c r="G647" s="36" t="s">
        <v>14</v>
      </c>
      <c r="H647" s="37">
        <v>10000000</v>
      </c>
      <c r="I647" s="37">
        <v>10000000</v>
      </c>
      <c r="J647" s="36" t="s">
        <v>15</v>
      </c>
      <c r="K647" s="36" t="s">
        <v>301</v>
      </c>
      <c r="L647" s="150" t="s">
        <v>329</v>
      </c>
    </row>
    <row r="648" spans="2:12" ht="36" x14ac:dyDescent="0.2">
      <c r="B648" s="36">
        <v>51000000</v>
      </c>
      <c r="C648" s="36" t="s">
        <v>365</v>
      </c>
      <c r="D648" s="36" t="s">
        <v>366</v>
      </c>
      <c r="E648" s="39" t="s">
        <v>348</v>
      </c>
      <c r="F648" s="39" t="s">
        <v>349</v>
      </c>
      <c r="G648" s="36" t="s">
        <v>14</v>
      </c>
      <c r="H648" s="37">
        <v>20000000</v>
      </c>
      <c r="I648" s="37">
        <v>20000000</v>
      </c>
      <c r="J648" s="36" t="s">
        <v>15</v>
      </c>
      <c r="K648" s="36" t="s">
        <v>301</v>
      </c>
      <c r="L648" s="150" t="s">
        <v>329</v>
      </c>
    </row>
    <row r="649" spans="2:12" ht="36" x14ac:dyDescent="0.2">
      <c r="B649" s="36">
        <v>73101700</v>
      </c>
      <c r="C649" s="36" t="s">
        <v>1366</v>
      </c>
      <c r="D649" s="36" t="s">
        <v>366</v>
      </c>
      <c r="E649" s="39" t="s">
        <v>348</v>
      </c>
      <c r="F649" s="39" t="s">
        <v>349</v>
      </c>
      <c r="G649" s="36" t="s">
        <v>14</v>
      </c>
      <c r="H649" s="37">
        <v>20000000</v>
      </c>
      <c r="I649" s="37">
        <v>20000000</v>
      </c>
      <c r="J649" s="36" t="s">
        <v>15</v>
      </c>
      <c r="K649" s="36" t="s">
        <v>301</v>
      </c>
      <c r="L649" s="150" t="s">
        <v>329</v>
      </c>
    </row>
    <row r="650" spans="2:12" ht="36" x14ac:dyDescent="0.2">
      <c r="B650" s="36">
        <v>72102103</v>
      </c>
      <c r="C650" s="36" t="s">
        <v>367</v>
      </c>
      <c r="D650" s="36" t="s">
        <v>366</v>
      </c>
      <c r="E650" s="39" t="s">
        <v>348</v>
      </c>
      <c r="F650" s="39" t="s">
        <v>349</v>
      </c>
      <c r="G650" s="36" t="s">
        <v>14</v>
      </c>
      <c r="H650" s="37">
        <v>10000000</v>
      </c>
      <c r="I650" s="37">
        <v>10000000</v>
      </c>
      <c r="J650" s="36"/>
      <c r="K650" s="36" t="s">
        <v>301</v>
      </c>
      <c r="L650" s="150" t="s">
        <v>329</v>
      </c>
    </row>
    <row r="651" spans="2:12" ht="36" x14ac:dyDescent="0.2">
      <c r="B651" s="36">
        <v>26121703</v>
      </c>
      <c r="C651" s="36" t="s">
        <v>368</v>
      </c>
      <c r="D651" s="36" t="s">
        <v>361</v>
      </c>
      <c r="E651" s="39" t="s">
        <v>369</v>
      </c>
      <c r="F651" s="36" t="s">
        <v>1360</v>
      </c>
      <c r="G651" s="36" t="s">
        <v>14</v>
      </c>
      <c r="H651" s="37">
        <v>100000000</v>
      </c>
      <c r="I651" s="37">
        <v>100000000</v>
      </c>
      <c r="J651" s="36" t="s">
        <v>15</v>
      </c>
      <c r="K651" s="36" t="s">
        <v>301</v>
      </c>
      <c r="L651" s="147" t="s">
        <v>302</v>
      </c>
    </row>
    <row r="652" spans="2:12" ht="36" x14ac:dyDescent="0.2">
      <c r="B652" s="43" t="s">
        <v>370</v>
      </c>
      <c r="C652" s="36" t="s">
        <v>371</v>
      </c>
      <c r="D652" s="36" t="s">
        <v>331</v>
      </c>
      <c r="E652" s="39" t="s">
        <v>348</v>
      </c>
      <c r="F652" s="39" t="s">
        <v>349</v>
      </c>
      <c r="G652" s="36" t="s">
        <v>14</v>
      </c>
      <c r="H652" s="37">
        <v>10000000</v>
      </c>
      <c r="I652" s="37">
        <v>10000000</v>
      </c>
      <c r="J652" s="36" t="s">
        <v>15</v>
      </c>
      <c r="K652" s="36" t="s">
        <v>301</v>
      </c>
      <c r="L652" s="150" t="s">
        <v>329</v>
      </c>
    </row>
    <row r="653" spans="2:12" ht="24" x14ac:dyDescent="0.2">
      <c r="B653" s="43" t="s">
        <v>372</v>
      </c>
      <c r="C653" s="36" t="s">
        <v>373</v>
      </c>
      <c r="D653" s="36" t="s">
        <v>374</v>
      </c>
      <c r="E653" s="36" t="s">
        <v>16</v>
      </c>
      <c r="F653" s="36" t="s">
        <v>1358</v>
      </c>
      <c r="G653" s="36" t="s">
        <v>14</v>
      </c>
      <c r="H653" s="37">
        <v>10000000000</v>
      </c>
      <c r="I653" s="37">
        <v>10000000000</v>
      </c>
      <c r="J653" s="36" t="s">
        <v>15</v>
      </c>
      <c r="K653" s="36" t="s">
        <v>301</v>
      </c>
      <c r="L653" s="150" t="s">
        <v>375</v>
      </c>
    </row>
    <row r="654" spans="2:12" ht="24" x14ac:dyDescent="0.2">
      <c r="B654" s="36">
        <v>80131500</v>
      </c>
      <c r="C654" s="36" t="s">
        <v>376</v>
      </c>
      <c r="D654" s="36" t="s">
        <v>377</v>
      </c>
      <c r="E654" s="36" t="s">
        <v>378</v>
      </c>
      <c r="F654" s="36" t="s">
        <v>1358</v>
      </c>
      <c r="G654" s="36" t="s">
        <v>14</v>
      </c>
      <c r="H654" s="37">
        <v>1560000000</v>
      </c>
      <c r="I654" s="37">
        <v>1560000000</v>
      </c>
      <c r="J654" s="36" t="s">
        <v>15</v>
      </c>
      <c r="K654" s="36" t="s">
        <v>301</v>
      </c>
      <c r="L654" s="150" t="s">
        <v>375</v>
      </c>
    </row>
    <row r="655" spans="2:12" ht="24" x14ac:dyDescent="0.2">
      <c r="B655" s="36">
        <v>72100000</v>
      </c>
      <c r="C655" s="36" t="s">
        <v>379</v>
      </c>
      <c r="D655" s="36" t="s">
        <v>321</v>
      </c>
      <c r="E655" s="36" t="s">
        <v>336</v>
      </c>
      <c r="F655" s="36" t="s">
        <v>1367</v>
      </c>
      <c r="G655" s="36" t="s">
        <v>14</v>
      </c>
      <c r="H655" s="37">
        <v>700000000</v>
      </c>
      <c r="I655" s="37">
        <v>700000000</v>
      </c>
      <c r="J655" s="36" t="s">
        <v>15</v>
      </c>
      <c r="K655" s="36" t="s">
        <v>301</v>
      </c>
      <c r="L655" s="150" t="s">
        <v>375</v>
      </c>
    </row>
    <row r="656" spans="2:12" ht="24" x14ac:dyDescent="0.2">
      <c r="B656" s="36">
        <v>93131608</v>
      </c>
      <c r="C656" s="36" t="s">
        <v>380</v>
      </c>
      <c r="D656" s="36" t="s">
        <v>381</v>
      </c>
      <c r="E656" s="36" t="s">
        <v>382</v>
      </c>
      <c r="F656" s="36" t="s">
        <v>1367</v>
      </c>
      <c r="G656" s="36" t="s">
        <v>14</v>
      </c>
      <c r="H656" s="37">
        <v>1500000000</v>
      </c>
      <c r="I656" s="37">
        <v>1500000000</v>
      </c>
      <c r="J656" s="36" t="s">
        <v>15</v>
      </c>
      <c r="K656" s="36" t="s">
        <v>301</v>
      </c>
      <c r="L656" s="150" t="s">
        <v>375</v>
      </c>
    </row>
    <row r="657" spans="2:12" ht="24" x14ac:dyDescent="0.2">
      <c r="B657" s="43" t="s">
        <v>383</v>
      </c>
      <c r="C657" s="36" t="s">
        <v>384</v>
      </c>
      <c r="D657" s="36" t="s">
        <v>381</v>
      </c>
      <c r="E657" s="36" t="s">
        <v>382</v>
      </c>
      <c r="F657" s="36" t="s">
        <v>1358</v>
      </c>
      <c r="G657" s="36" t="s">
        <v>14</v>
      </c>
      <c r="H657" s="37">
        <v>2000000000</v>
      </c>
      <c r="I657" s="37">
        <v>2000000000</v>
      </c>
      <c r="J657" s="36" t="s">
        <v>15</v>
      </c>
      <c r="K657" s="36" t="s">
        <v>301</v>
      </c>
      <c r="L657" s="150" t="s">
        <v>375</v>
      </c>
    </row>
    <row r="658" spans="2:12" ht="36" x14ac:dyDescent="0.2">
      <c r="B658" s="36" t="s">
        <v>385</v>
      </c>
      <c r="C658" s="36" t="s">
        <v>386</v>
      </c>
      <c r="D658" s="36" t="s">
        <v>341</v>
      </c>
      <c r="E658" s="36" t="s">
        <v>387</v>
      </c>
      <c r="F658" s="36" t="s">
        <v>328</v>
      </c>
      <c r="G658" s="36" t="s">
        <v>307</v>
      </c>
      <c r="H658" s="37">
        <v>400000000</v>
      </c>
      <c r="I658" s="37">
        <v>400000000</v>
      </c>
      <c r="J658" s="36" t="s">
        <v>15</v>
      </c>
      <c r="K658" s="36" t="s">
        <v>301</v>
      </c>
      <c r="L658" s="150" t="s">
        <v>329</v>
      </c>
    </row>
    <row r="659" spans="2:12" ht="36" x14ac:dyDescent="0.2">
      <c r="B659" s="43" t="s">
        <v>388</v>
      </c>
      <c r="C659" s="36" t="s">
        <v>1368</v>
      </c>
      <c r="D659" s="36" t="s">
        <v>361</v>
      </c>
      <c r="E659" s="39" t="s">
        <v>389</v>
      </c>
      <c r="F659" s="39" t="s">
        <v>300</v>
      </c>
      <c r="G659" s="36" t="s">
        <v>307</v>
      </c>
      <c r="H659" s="37">
        <v>110000000</v>
      </c>
      <c r="I659" s="37">
        <v>110000000</v>
      </c>
      <c r="J659" s="36" t="s">
        <v>15</v>
      </c>
      <c r="K659" s="36" t="s">
        <v>301</v>
      </c>
      <c r="L659" s="147" t="s">
        <v>302</v>
      </c>
    </row>
    <row r="660" spans="2:12" ht="36" x14ac:dyDescent="0.2">
      <c r="B660" s="162" t="s">
        <v>390</v>
      </c>
      <c r="C660" s="36" t="s">
        <v>1369</v>
      </c>
      <c r="D660" s="36" t="s">
        <v>331</v>
      </c>
      <c r="E660" s="39" t="s">
        <v>348</v>
      </c>
      <c r="F660" s="39" t="s">
        <v>349</v>
      </c>
      <c r="G660" s="36" t="s">
        <v>307</v>
      </c>
      <c r="H660" s="37">
        <v>40000000</v>
      </c>
      <c r="I660" s="37">
        <v>40000000</v>
      </c>
      <c r="J660" s="36"/>
      <c r="K660" s="36" t="s">
        <v>301</v>
      </c>
      <c r="L660" s="150" t="s">
        <v>329</v>
      </c>
    </row>
    <row r="661" spans="2:12" ht="36" x14ac:dyDescent="0.2">
      <c r="B661" s="36">
        <v>42272210</v>
      </c>
      <c r="C661" s="36" t="s">
        <v>391</v>
      </c>
      <c r="D661" s="36" t="s">
        <v>361</v>
      </c>
      <c r="E661" s="36" t="s">
        <v>164</v>
      </c>
      <c r="F661" s="36" t="s">
        <v>1370</v>
      </c>
      <c r="G661" s="36" t="s">
        <v>307</v>
      </c>
      <c r="H661" s="37">
        <v>300000000</v>
      </c>
      <c r="I661" s="37">
        <v>300000000</v>
      </c>
      <c r="J661" s="36" t="s">
        <v>15</v>
      </c>
      <c r="K661" s="36" t="s">
        <v>301</v>
      </c>
      <c r="L661" s="150" t="s">
        <v>302</v>
      </c>
    </row>
    <row r="662" spans="2:12" ht="36" x14ac:dyDescent="0.2">
      <c r="B662" s="36">
        <v>72153303</v>
      </c>
      <c r="C662" s="36" t="s">
        <v>392</v>
      </c>
      <c r="D662" s="36" t="s">
        <v>361</v>
      </c>
      <c r="E662" s="36" t="s">
        <v>353</v>
      </c>
      <c r="F662" s="36" t="s">
        <v>1370</v>
      </c>
      <c r="G662" s="36" t="s">
        <v>307</v>
      </c>
      <c r="H662" s="37">
        <v>100000000</v>
      </c>
      <c r="I662" s="37">
        <v>100000000</v>
      </c>
      <c r="J662" s="36" t="s">
        <v>15</v>
      </c>
      <c r="K662" s="36" t="s">
        <v>301</v>
      </c>
      <c r="L662" s="150" t="s">
        <v>302</v>
      </c>
    </row>
    <row r="663" spans="2:12" ht="36" x14ac:dyDescent="0.2">
      <c r="B663" s="36">
        <v>72153303</v>
      </c>
      <c r="C663" s="44" t="s">
        <v>393</v>
      </c>
      <c r="D663" s="36" t="s">
        <v>361</v>
      </c>
      <c r="E663" s="36" t="s">
        <v>299</v>
      </c>
      <c r="F663" s="36" t="s">
        <v>1370</v>
      </c>
      <c r="G663" s="36" t="s">
        <v>307</v>
      </c>
      <c r="H663" s="146">
        <v>400000000</v>
      </c>
      <c r="I663" s="146">
        <v>400000000</v>
      </c>
      <c r="J663" s="44" t="s">
        <v>15</v>
      </c>
      <c r="K663" s="44" t="s">
        <v>301</v>
      </c>
      <c r="L663" s="150" t="s">
        <v>302</v>
      </c>
    </row>
    <row r="664" spans="2:12" ht="36" x14ac:dyDescent="0.2">
      <c r="B664" s="36">
        <v>49221500</v>
      </c>
      <c r="C664" s="44" t="s">
        <v>394</v>
      </c>
      <c r="D664" s="163" t="s">
        <v>341</v>
      </c>
      <c r="E664" s="164" t="s">
        <v>348</v>
      </c>
      <c r="F664" s="164" t="s">
        <v>349</v>
      </c>
      <c r="G664" s="36" t="s">
        <v>307</v>
      </c>
      <c r="H664" s="146">
        <v>25000000</v>
      </c>
      <c r="I664" s="146">
        <v>25000000</v>
      </c>
      <c r="J664" s="44" t="s">
        <v>15</v>
      </c>
      <c r="K664" s="44" t="s">
        <v>301</v>
      </c>
      <c r="L664" s="147" t="s">
        <v>329</v>
      </c>
    </row>
    <row r="665" spans="2:12" ht="24" x14ac:dyDescent="0.2">
      <c r="B665" s="36">
        <v>56101708</v>
      </c>
      <c r="C665" s="44" t="s">
        <v>395</v>
      </c>
      <c r="D665" s="163" t="s">
        <v>361</v>
      </c>
      <c r="E665" s="164" t="s">
        <v>389</v>
      </c>
      <c r="F665" s="164" t="s">
        <v>300</v>
      </c>
      <c r="G665" s="36" t="s">
        <v>307</v>
      </c>
      <c r="H665" s="146">
        <v>80000000</v>
      </c>
      <c r="I665" s="146">
        <v>80000000</v>
      </c>
      <c r="J665" s="44" t="s">
        <v>15</v>
      </c>
      <c r="K665" s="44" t="s">
        <v>301</v>
      </c>
      <c r="L665" s="147" t="s">
        <v>302</v>
      </c>
    </row>
    <row r="666" spans="2:12" ht="24" x14ac:dyDescent="0.2">
      <c r="B666" s="36">
        <v>25111802</v>
      </c>
      <c r="C666" s="44" t="s">
        <v>396</v>
      </c>
      <c r="D666" s="165" t="s">
        <v>352</v>
      </c>
      <c r="E666" s="165" t="s">
        <v>16</v>
      </c>
      <c r="F666" s="165" t="s">
        <v>1358</v>
      </c>
      <c r="G666" s="36" t="s">
        <v>307</v>
      </c>
      <c r="H666" s="146">
        <v>3000000000</v>
      </c>
      <c r="I666" s="146">
        <v>3000000000</v>
      </c>
      <c r="J666" s="44" t="s">
        <v>15</v>
      </c>
      <c r="K666" s="44" t="s">
        <v>301</v>
      </c>
      <c r="L666" s="150" t="s">
        <v>375</v>
      </c>
    </row>
    <row r="667" spans="2:12" ht="24" x14ac:dyDescent="0.2">
      <c r="B667" s="36">
        <v>46191601</v>
      </c>
      <c r="C667" s="44" t="s">
        <v>397</v>
      </c>
      <c r="D667" s="165" t="s">
        <v>352</v>
      </c>
      <c r="E667" s="165" t="s">
        <v>16</v>
      </c>
      <c r="F667" s="165" t="s">
        <v>1358</v>
      </c>
      <c r="G667" s="36" t="s">
        <v>307</v>
      </c>
      <c r="H667" s="146">
        <v>2000000000</v>
      </c>
      <c r="I667" s="146">
        <v>2000000000</v>
      </c>
      <c r="J667" s="44" t="s">
        <v>15</v>
      </c>
      <c r="K667" s="44" t="s">
        <v>301</v>
      </c>
      <c r="L667" s="150" t="s">
        <v>375</v>
      </c>
    </row>
    <row r="668" spans="2:12" ht="24" x14ac:dyDescent="0.2">
      <c r="B668" s="36"/>
      <c r="C668" s="44" t="s">
        <v>398</v>
      </c>
      <c r="D668" s="165" t="s">
        <v>352</v>
      </c>
      <c r="E668" s="165" t="s">
        <v>16</v>
      </c>
      <c r="F668" s="165" t="s">
        <v>1358</v>
      </c>
      <c r="G668" s="36" t="s">
        <v>307</v>
      </c>
      <c r="H668" s="146">
        <v>1000000000</v>
      </c>
      <c r="I668" s="146">
        <v>1000000000</v>
      </c>
      <c r="J668" s="44" t="s">
        <v>15</v>
      </c>
      <c r="K668" s="44" t="s">
        <v>301</v>
      </c>
      <c r="L668" s="150" t="s">
        <v>375</v>
      </c>
    </row>
    <row r="669" spans="2:12" ht="24" x14ac:dyDescent="0.2">
      <c r="B669" s="42" t="s">
        <v>399</v>
      </c>
      <c r="C669" s="44" t="s">
        <v>400</v>
      </c>
      <c r="D669" s="44" t="s">
        <v>401</v>
      </c>
      <c r="E669" s="44" t="s">
        <v>342</v>
      </c>
      <c r="F669" s="166" t="s">
        <v>1367</v>
      </c>
      <c r="G669" s="36" t="s">
        <v>307</v>
      </c>
      <c r="H669" s="37">
        <v>752000000</v>
      </c>
      <c r="I669" s="146">
        <v>752000000</v>
      </c>
      <c r="J669" s="44" t="s">
        <v>15</v>
      </c>
      <c r="K669" s="44" t="s">
        <v>301</v>
      </c>
      <c r="L669" s="150" t="s">
        <v>375</v>
      </c>
    </row>
    <row r="670" spans="2:12" ht="36" x14ac:dyDescent="0.2">
      <c r="B670" s="43" t="s">
        <v>402</v>
      </c>
      <c r="C670" s="44" t="s">
        <v>1371</v>
      </c>
      <c r="D670" s="44" t="s">
        <v>361</v>
      </c>
      <c r="E670" s="44" t="s">
        <v>403</v>
      </c>
      <c r="F670" s="166" t="s">
        <v>1370</v>
      </c>
      <c r="G670" s="36" t="s">
        <v>307</v>
      </c>
      <c r="H670" s="146">
        <v>500000000</v>
      </c>
      <c r="I670" s="146">
        <v>500000000</v>
      </c>
      <c r="J670" s="44" t="s">
        <v>15</v>
      </c>
      <c r="K670" s="44" t="s">
        <v>301</v>
      </c>
      <c r="L670" s="150" t="s">
        <v>302</v>
      </c>
    </row>
    <row r="671" spans="2:12" ht="24" x14ac:dyDescent="0.2">
      <c r="B671" s="42">
        <v>72151901</v>
      </c>
      <c r="C671" s="44" t="s">
        <v>404</v>
      </c>
      <c r="D671" s="145" t="s">
        <v>341</v>
      </c>
      <c r="E671" s="44" t="s">
        <v>405</v>
      </c>
      <c r="F671" s="44" t="s">
        <v>1367</v>
      </c>
      <c r="G671" s="36" t="s">
        <v>307</v>
      </c>
      <c r="H671" s="146">
        <v>1500000000</v>
      </c>
      <c r="I671" s="146">
        <v>1500000000</v>
      </c>
      <c r="J671" s="44" t="s">
        <v>15</v>
      </c>
      <c r="K671" s="44" t="s">
        <v>301</v>
      </c>
      <c r="L671" s="150" t="s">
        <v>375</v>
      </c>
    </row>
    <row r="672" spans="2:12" ht="36" x14ac:dyDescent="0.2">
      <c r="B672" s="36">
        <v>72141100</v>
      </c>
      <c r="C672" s="44" t="s">
        <v>406</v>
      </c>
      <c r="D672" s="44" t="s">
        <v>341</v>
      </c>
      <c r="E672" s="44" t="s">
        <v>403</v>
      </c>
      <c r="F672" s="166" t="s">
        <v>1370</v>
      </c>
      <c r="G672" s="36" t="s">
        <v>307</v>
      </c>
      <c r="H672" s="146">
        <v>600000000</v>
      </c>
      <c r="I672" s="146">
        <v>600000000</v>
      </c>
      <c r="J672" s="44" t="s">
        <v>15</v>
      </c>
      <c r="K672" s="44" t="s">
        <v>301</v>
      </c>
      <c r="L672" s="150" t="s">
        <v>302</v>
      </c>
    </row>
    <row r="673" spans="2:12" ht="36" x14ac:dyDescent="0.2">
      <c r="B673" s="157">
        <v>84131601</v>
      </c>
      <c r="C673" s="44" t="s">
        <v>407</v>
      </c>
      <c r="D673" s="44" t="s">
        <v>341</v>
      </c>
      <c r="E673" s="44" t="s">
        <v>403</v>
      </c>
      <c r="F673" s="166" t="s">
        <v>1370</v>
      </c>
      <c r="G673" s="36" t="s">
        <v>307</v>
      </c>
      <c r="H673" s="146">
        <v>150000000</v>
      </c>
      <c r="I673" s="146">
        <v>150000000</v>
      </c>
      <c r="J673" s="44" t="s">
        <v>15</v>
      </c>
      <c r="K673" s="44" t="s">
        <v>301</v>
      </c>
      <c r="L673" s="150" t="s">
        <v>302</v>
      </c>
    </row>
    <row r="674" spans="2:12" ht="36" x14ac:dyDescent="0.2">
      <c r="B674" s="36">
        <v>72101511</v>
      </c>
      <c r="C674" s="167" t="s">
        <v>408</v>
      </c>
      <c r="D674" s="44" t="s">
        <v>361</v>
      </c>
      <c r="E674" s="168" t="s">
        <v>409</v>
      </c>
      <c r="F674" s="168" t="s">
        <v>349</v>
      </c>
      <c r="G674" s="36" t="s">
        <v>307</v>
      </c>
      <c r="H674" s="146">
        <v>20000000</v>
      </c>
      <c r="I674" s="146">
        <v>20000000</v>
      </c>
      <c r="J674" s="44" t="s">
        <v>15</v>
      </c>
      <c r="K674" s="44" t="s">
        <v>301</v>
      </c>
      <c r="L674" s="147" t="s">
        <v>329</v>
      </c>
    </row>
    <row r="675" spans="2:12" ht="36" x14ac:dyDescent="0.2">
      <c r="B675" s="36">
        <v>49221500</v>
      </c>
      <c r="C675" s="44" t="s">
        <v>410</v>
      </c>
      <c r="D675" s="44" t="s">
        <v>331</v>
      </c>
      <c r="E675" s="168" t="s">
        <v>348</v>
      </c>
      <c r="F675" s="168" t="s">
        <v>349</v>
      </c>
      <c r="G675" s="44" t="s">
        <v>14</v>
      </c>
      <c r="H675" s="146">
        <v>10000000</v>
      </c>
      <c r="I675" s="146">
        <v>10000000</v>
      </c>
      <c r="J675" s="44" t="s">
        <v>15</v>
      </c>
      <c r="K675" s="44" t="s">
        <v>301</v>
      </c>
      <c r="L675" s="147" t="s">
        <v>329</v>
      </c>
    </row>
    <row r="676" spans="2:12" ht="36" x14ac:dyDescent="0.2">
      <c r="B676" s="36">
        <v>90121502</v>
      </c>
      <c r="C676" s="44" t="s">
        <v>1372</v>
      </c>
      <c r="D676" s="44" t="s">
        <v>377</v>
      </c>
      <c r="E676" s="168" t="s">
        <v>411</v>
      </c>
      <c r="F676" s="168" t="s">
        <v>349</v>
      </c>
      <c r="G676" s="44" t="s">
        <v>14</v>
      </c>
      <c r="H676" s="146">
        <v>10000000</v>
      </c>
      <c r="I676" s="146">
        <v>10000000</v>
      </c>
      <c r="J676" s="44" t="s">
        <v>15</v>
      </c>
      <c r="K676" s="44" t="s">
        <v>301</v>
      </c>
      <c r="L676" s="147" t="s">
        <v>329</v>
      </c>
    </row>
    <row r="677" spans="2:12" ht="36" x14ac:dyDescent="0.2">
      <c r="B677" s="169">
        <v>94121505</v>
      </c>
      <c r="C677" s="169" t="s">
        <v>412</v>
      </c>
      <c r="D677" s="169" t="s">
        <v>341</v>
      </c>
      <c r="E677" s="170" t="s">
        <v>342</v>
      </c>
      <c r="F677" s="171" t="s">
        <v>1370</v>
      </c>
      <c r="G677" s="169" t="s">
        <v>14</v>
      </c>
      <c r="H677" s="172">
        <v>100000000</v>
      </c>
      <c r="I677" s="172">
        <v>100000000</v>
      </c>
      <c r="J677" s="169" t="s">
        <v>15</v>
      </c>
      <c r="K677" s="169" t="s">
        <v>301</v>
      </c>
      <c r="L677" s="173" t="s">
        <v>302</v>
      </c>
    </row>
    <row r="678" spans="2:12" ht="36" x14ac:dyDescent="0.2">
      <c r="B678" s="36">
        <v>93141500</v>
      </c>
      <c r="C678" s="44" t="s">
        <v>413</v>
      </c>
      <c r="D678" s="165" t="s">
        <v>341</v>
      </c>
      <c r="E678" s="174" t="s">
        <v>342</v>
      </c>
      <c r="F678" s="164" t="s">
        <v>328</v>
      </c>
      <c r="G678" s="44" t="s">
        <v>14</v>
      </c>
      <c r="H678" s="146">
        <v>100000000</v>
      </c>
      <c r="I678" s="146">
        <v>100000000</v>
      </c>
      <c r="J678" s="44" t="s">
        <v>15</v>
      </c>
      <c r="K678" s="44" t="s">
        <v>301</v>
      </c>
      <c r="L678" s="147" t="s">
        <v>329</v>
      </c>
    </row>
    <row r="679" spans="2:12" ht="36" x14ac:dyDescent="0.2">
      <c r="B679" s="36">
        <v>93141500</v>
      </c>
      <c r="C679" s="44" t="s">
        <v>414</v>
      </c>
      <c r="D679" s="165" t="s">
        <v>341</v>
      </c>
      <c r="E679" s="174" t="s">
        <v>342</v>
      </c>
      <c r="F679" s="161" t="s">
        <v>328</v>
      </c>
      <c r="G679" s="44" t="s">
        <v>14</v>
      </c>
      <c r="H679" s="146">
        <v>100000000</v>
      </c>
      <c r="I679" s="146">
        <v>100000000</v>
      </c>
      <c r="J679" s="44" t="s">
        <v>15</v>
      </c>
      <c r="K679" s="44" t="s">
        <v>301</v>
      </c>
      <c r="L679" s="147" t="s">
        <v>329</v>
      </c>
    </row>
    <row r="680" spans="2:12" ht="36" x14ac:dyDescent="0.2">
      <c r="B680" s="36">
        <v>86111502</v>
      </c>
      <c r="C680" s="44" t="s">
        <v>415</v>
      </c>
      <c r="D680" s="165" t="s">
        <v>366</v>
      </c>
      <c r="E680" s="174" t="s">
        <v>416</v>
      </c>
      <c r="F680" s="164" t="s">
        <v>328</v>
      </c>
      <c r="G680" s="44" t="s">
        <v>14</v>
      </c>
      <c r="H680" s="146">
        <v>100000000</v>
      </c>
      <c r="I680" s="146">
        <v>100000000</v>
      </c>
      <c r="J680" s="44" t="s">
        <v>15</v>
      </c>
      <c r="K680" s="44" t="s">
        <v>301</v>
      </c>
      <c r="L680" s="147" t="s">
        <v>329</v>
      </c>
    </row>
    <row r="681" spans="2:12" ht="36" x14ac:dyDescent="0.2">
      <c r="B681" s="43" t="s">
        <v>383</v>
      </c>
      <c r="C681" s="44" t="s">
        <v>1373</v>
      </c>
      <c r="D681" s="165" t="s">
        <v>361</v>
      </c>
      <c r="E681" s="174" t="s">
        <v>353</v>
      </c>
      <c r="F681" s="164" t="s">
        <v>328</v>
      </c>
      <c r="G681" s="44" t="s">
        <v>14</v>
      </c>
      <c r="H681" s="146">
        <v>800000000</v>
      </c>
      <c r="I681" s="146">
        <v>800000000</v>
      </c>
      <c r="J681" s="44" t="s">
        <v>15</v>
      </c>
      <c r="K681" s="44" t="s">
        <v>301</v>
      </c>
      <c r="L681" s="147" t="s">
        <v>329</v>
      </c>
    </row>
    <row r="682" spans="2:12" ht="36" x14ac:dyDescent="0.2">
      <c r="B682" s="36">
        <v>93141500</v>
      </c>
      <c r="C682" s="44" t="s">
        <v>417</v>
      </c>
      <c r="D682" s="165" t="s">
        <v>352</v>
      </c>
      <c r="E682" s="174" t="s">
        <v>403</v>
      </c>
      <c r="F682" s="164" t="s">
        <v>328</v>
      </c>
      <c r="G682" s="44" t="s">
        <v>31</v>
      </c>
      <c r="H682" s="146">
        <v>300000000</v>
      </c>
      <c r="I682" s="146">
        <v>300000000</v>
      </c>
      <c r="J682" s="44" t="s">
        <v>15</v>
      </c>
      <c r="K682" s="44" t="s">
        <v>301</v>
      </c>
      <c r="L682" s="147" t="s">
        <v>329</v>
      </c>
    </row>
    <row r="683" spans="2:12" ht="36" x14ac:dyDescent="0.2">
      <c r="B683" s="36">
        <v>86111502</v>
      </c>
      <c r="C683" s="44" t="s">
        <v>418</v>
      </c>
      <c r="D683" s="165" t="s">
        <v>361</v>
      </c>
      <c r="E683" s="174" t="s">
        <v>353</v>
      </c>
      <c r="F683" s="164" t="s">
        <v>328</v>
      </c>
      <c r="G683" s="44" t="s">
        <v>14</v>
      </c>
      <c r="H683" s="146">
        <v>100000000</v>
      </c>
      <c r="I683" s="146">
        <v>100000000</v>
      </c>
      <c r="J683" s="44" t="s">
        <v>15</v>
      </c>
      <c r="K683" s="44" t="s">
        <v>301</v>
      </c>
      <c r="L683" s="147" t="s">
        <v>329</v>
      </c>
    </row>
    <row r="684" spans="2:12" ht="36" x14ac:dyDescent="0.2">
      <c r="B684" s="36">
        <v>93141500</v>
      </c>
      <c r="C684" s="44" t="s">
        <v>419</v>
      </c>
      <c r="D684" s="165" t="s">
        <v>377</v>
      </c>
      <c r="E684" s="174" t="s">
        <v>420</v>
      </c>
      <c r="F684" s="164" t="s">
        <v>328</v>
      </c>
      <c r="G684" s="44" t="s">
        <v>14</v>
      </c>
      <c r="H684" s="146">
        <v>300000000</v>
      </c>
      <c r="I684" s="146">
        <v>300000000</v>
      </c>
      <c r="J684" s="44" t="s">
        <v>15</v>
      </c>
      <c r="K684" s="44" t="s">
        <v>301</v>
      </c>
      <c r="L684" s="147" t="s">
        <v>329</v>
      </c>
    </row>
    <row r="685" spans="2:12" ht="36" x14ac:dyDescent="0.2">
      <c r="B685" s="36">
        <v>93141500</v>
      </c>
      <c r="C685" s="44" t="s">
        <v>421</v>
      </c>
      <c r="D685" s="165" t="s">
        <v>331</v>
      </c>
      <c r="E685" s="174" t="s">
        <v>403</v>
      </c>
      <c r="F685" s="164" t="s">
        <v>328</v>
      </c>
      <c r="G685" s="44" t="s">
        <v>14</v>
      </c>
      <c r="H685" s="146">
        <v>300000000</v>
      </c>
      <c r="I685" s="146">
        <v>300000000</v>
      </c>
      <c r="J685" s="44" t="s">
        <v>15</v>
      </c>
      <c r="K685" s="44" t="s">
        <v>301</v>
      </c>
      <c r="L685" s="147" t="s">
        <v>329</v>
      </c>
    </row>
    <row r="686" spans="2:12" ht="36" x14ac:dyDescent="0.2">
      <c r="B686" s="36">
        <v>93141500</v>
      </c>
      <c r="C686" s="44" t="s">
        <v>1374</v>
      </c>
      <c r="D686" s="165" t="s">
        <v>377</v>
      </c>
      <c r="E686" s="174" t="s">
        <v>420</v>
      </c>
      <c r="F686" s="164" t="s">
        <v>328</v>
      </c>
      <c r="G686" s="44" t="s">
        <v>14</v>
      </c>
      <c r="H686" s="146">
        <v>600000000</v>
      </c>
      <c r="I686" s="146">
        <v>600000000</v>
      </c>
      <c r="J686" s="44" t="s">
        <v>15</v>
      </c>
      <c r="K686" s="44" t="s">
        <v>301</v>
      </c>
      <c r="L686" s="147" t="s">
        <v>329</v>
      </c>
    </row>
    <row r="687" spans="2:12" ht="24" x14ac:dyDescent="0.2">
      <c r="B687" s="36">
        <v>86111502</v>
      </c>
      <c r="C687" s="44" t="s">
        <v>422</v>
      </c>
      <c r="D687" s="166" t="s">
        <v>331</v>
      </c>
      <c r="E687" s="168" t="s">
        <v>389</v>
      </c>
      <c r="F687" s="168" t="s">
        <v>300</v>
      </c>
      <c r="G687" s="44" t="s">
        <v>14</v>
      </c>
      <c r="H687" s="146">
        <v>300000000</v>
      </c>
      <c r="I687" s="146">
        <v>300000000</v>
      </c>
      <c r="J687" s="44" t="s">
        <v>15</v>
      </c>
      <c r="K687" s="44" t="s">
        <v>301</v>
      </c>
      <c r="L687" s="150" t="s">
        <v>302</v>
      </c>
    </row>
    <row r="688" spans="2:12" ht="36" x14ac:dyDescent="0.2">
      <c r="B688" s="36">
        <v>92101504</v>
      </c>
      <c r="C688" s="36" t="s">
        <v>423</v>
      </c>
      <c r="D688" s="36" t="s">
        <v>424</v>
      </c>
      <c r="E688" s="39" t="s">
        <v>326</v>
      </c>
      <c r="F688" s="39" t="s">
        <v>328</v>
      </c>
      <c r="G688" s="44" t="s">
        <v>14</v>
      </c>
      <c r="H688" s="37">
        <v>300000000</v>
      </c>
      <c r="I688" s="37">
        <v>300000000</v>
      </c>
      <c r="J688" s="36" t="s">
        <v>15</v>
      </c>
      <c r="K688" s="36" t="s">
        <v>301</v>
      </c>
      <c r="L688" s="150" t="s">
        <v>329</v>
      </c>
    </row>
    <row r="689" spans="2:12" ht="36" x14ac:dyDescent="0.2">
      <c r="B689" s="38">
        <v>46171602</v>
      </c>
      <c r="C689" s="38" t="s">
        <v>425</v>
      </c>
      <c r="D689" s="36" t="s">
        <v>361</v>
      </c>
      <c r="E689" s="39" t="s">
        <v>353</v>
      </c>
      <c r="F689" s="39" t="s">
        <v>1370</v>
      </c>
      <c r="G689" s="44" t="s">
        <v>14</v>
      </c>
      <c r="H689" s="37">
        <v>210000000</v>
      </c>
      <c r="I689" s="37">
        <v>210000000</v>
      </c>
      <c r="J689" s="36" t="s">
        <v>15</v>
      </c>
      <c r="K689" s="36" t="s">
        <v>301</v>
      </c>
      <c r="L689" s="150" t="s">
        <v>302</v>
      </c>
    </row>
    <row r="690" spans="2:12" ht="36" x14ac:dyDescent="0.2">
      <c r="B690" s="14">
        <v>82121511</v>
      </c>
      <c r="C690" s="14" t="s">
        <v>426</v>
      </c>
      <c r="D690" s="39" t="s">
        <v>331</v>
      </c>
      <c r="E690" s="39" t="s">
        <v>348</v>
      </c>
      <c r="F690" s="39" t="s">
        <v>349</v>
      </c>
      <c r="G690" s="44" t="s">
        <v>14</v>
      </c>
      <c r="H690" s="37">
        <v>25000000</v>
      </c>
      <c r="I690" s="37">
        <v>25000000</v>
      </c>
      <c r="J690" s="36" t="s">
        <v>15</v>
      </c>
      <c r="K690" s="36" t="s">
        <v>301</v>
      </c>
      <c r="L690" s="150" t="s">
        <v>329</v>
      </c>
    </row>
    <row r="691" spans="2:12" ht="36" x14ac:dyDescent="0.2">
      <c r="B691" s="14">
        <v>93141500</v>
      </c>
      <c r="C691" s="14" t="s">
        <v>427</v>
      </c>
      <c r="D691" s="39" t="s">
        <v>424</v>
      </c>
      <c r="E691" s="39" t="s">
        <v>326</v>
      </c>
      <c r="F691" s="39" t="s">
        <v>328</v>
      </c>
      <c r="G691" s="44" t="s">
        <v>14</v>
      </c>
      <c r="H691" s="37">
        <v>3000000000</v>
      </c>
      <c r="I691" s="37">
        <v>3000000000</v>
      </c>
      <c r="J691" s="36" t="s">
        <v>15</v>
      </c>
      <c r="K691" s="36" t="s">
        <v>301</v>
      </c>
      <c r="L691" s="150" t="s">
        <v>329</v>
      </c>
    </row>
    <row r="692" spans="2:12" ht="36" x14ac:dyDescent="0.2">
      <c r="B692" s="14">
        <v>93141500</v>
      </c>
      <c r="C692" s="14" t="s">
        <v>428</v>
      </c>
      <c r="D692" s="39" t="s">
        <v>352</v>
      </c>
      <c r="E692" s="39" t="s">
        <v>342</v>
      </c>
      <c r="F692" s="39" t="s">
        <v>328</v>
      </c>
      <c r="G692" s="44" t="s">
        <v>31</v>
      </c>
      <c r="H692" s="37">
        <v>150000000</v>
      </c>
      <c r="I692" s="37">
        <v>150000000</v>
      </c>
      <c r="J692" s="36" t="s">
        <v>15</v>
      </c>
      <c r="K692" s="36" t="s">
        <v>301</v>
      </c>
      <c r="L692" s="150" t="s">
        <v>329</v>
      </c>
    </row>
    <row r="693" spans="2:12" ht="36" x14ac:dyDescent="0.2">
      <c r="B693" s="14">
        <v>82101601</v>
      </c>
      <c r="C693" s="14" t="s">
        <v>429</v>
      </c>
      <c r="D693" s="39" t="s">
        <v>361</v>
      </c>
      <c r="E693" s="39" t="s">
        <v>403</v>
      </c>
      <c r="F693" s="39" t="s">
        <v>1370</v>
      </c>
      <c r="G693" s="44" t="s">
        <v>14</v>
      </c>
      <c r="H693" s="37">
        <v>200000000</v>
      </c>
      <c r="I693" s="37">
        <v>200000000</v>
      </c>
      <c r="J693" s="36" t="s">
        <v>15</v>
      </c>
      <c r="K693" s="36" t="s">
        <v>301</v>
      </c>
      <c r="L693" s="150" t="s">
        <v>302</v>
      </c>
    </row>
    <row r="694" spans="2:12" ht="36" x14ac:dyDescent="0.2">
      <c r="B694" s="175">
        <v>55101520</v>
      </c>
      <c r="C694" s="175" t="s">
        <v>430</v>
      </c>
      <c r="D694" s="36" t="s">
        <v>431</v>
      </c>
      <c r="E694" s="39" t="s">
        <v>72</v>
      </c>
      <c r="F694" s="39" t="s">
        <v>328</v>
      </c>
      <c r="G694" s="44" t="s">
        <v>14</v>
      </c>
      <c r="H694" s="37">
        <v>200000000</v>
      </c>
      <c r="I694" s="37">
        <v>200000000</v>
      </c>
      <c r="J694" s="36" t="s">
        <v>15</v>
      </c>
      <c r="K694" s="36" t="s">
        <v>301</v>
      </c>
      <c r="L694" s="150" t="s">
        <v>329</v>
      </c>
    </row>
    <row r="695" spans="2:12" ht="36" x14ac:dyDescent="0.2">
      <c r="B695" s="36">
        <v>86111503</v>
      </c>
      <c r="C695" s="36" t="s">
        <v>432</v>
      </c>
      <c r="D695" s="36" t="s">
        <v>433</v>
      </c>
      <c r="E695" s="39" t="s">
        <v>353</v>
      </c>
      <c r="F695" s="39" t="s">
        <v>328</v>
      </c>
      <c r="G695" s="44" t="s">
        <v>14</v>
      </c>
      <c r="H695" s="37">
        <v>100000000</v>
      </c>
      <c r="I695" s="37">
        <v>100000000</v>
      </c>
      <c r="J695" s="36" t="s">
        <v>15</v>
      </c>
      <c r="K695" s="36" t="s">
        <v>301</v>
      </c>
      <c r="L695" s="150" t="s">
        <v>329</v>
      </c>
    </row>
    <row r="696" spans="2:12" ht="36" x14ac:dyDescent="0.2">
      <c r="B696" s="36">
        <v>80141900</v>
      </c>
      <c r="C696" s="36" t="s">
        <v>434</v>
      </c>
      <c r="D696" s="36" t="s">
        <v>374</v>
      </c>
      <c r="E696" s="39" t="s">
        <v>342</v>
      </c>
      <c r="F696" s="39" t="s">
        <v>1370</v>
      </c>
      <c r="G696" s="44" t="s">
        <v>31</v>
      </c>
      <c r="H696" s="37">
        <v>150000000</v>
      </c>
      <c r="I696" s="37">
        <v>150000000</v>
      </c>
      <c r="J696" s="36" t="s">
        <v>15</v>
      </c>
      <c r="K696" s="36" t="s">
        <v>301</v>
      </c>
      <c r="L696" s="150" t="s">
        <v>302</v>
      </c>
    </row>
    <row r="697" spans="2:12" ht="36" x14ac:dyDescent="0.2">
      <c r="B697" s="36">
        <v>90150000</v>
      </c>
      <c r="C697" s="44" t="s">
        <v>435</v>
      </c>
      <c r="D697" s="36" t="s">
        <v>331</v>
      </c>
      <c r="E697" s="39" t="s">
        <v>436</v>
      </c>
      <c r="F697" s="39" t="s">
        <v>349</v>
      </c>
      <c r="G697" s="44" t="s">
        <v>14</v>
      </c>
      <c r="H697" s="146">
        <v>20000000</v>
      </c>
      <c r="I697" s="146">
        <v>20000000</v>
      </c>
      <c r="J697" s="44" t="s">
        <v>15</v>
      </c>
      <c r="K697" s="44" t="s">
        <v>301</v>
      </c>
      <c r="L697" s="147" t="s">
        <v>329</v>
      </c>
    </row>
    <row r="698" spans="2:12" ht="36" x14ac:dyDescent="0.2">
      <c r="B698" s="36">
        <v>94131601</v>
      </c>
      <c r="C698" s="44" t="s">
        <v>437</v>
      </c>
      <c r="D698" s="36" t="s">
        <v>438</v>
      </c>
      <c r="E698" s="39" t="s">
        <v>332</v>
      </c>
      <c r="F698" s="39" t="s">
        <v>328</v>
      </c>
      <c r="G698" s="44" t="s">
        <v>14</v>
      </c>
      <c r="H698" s="146">
        <v>250000000</v>
      </c>
      <c r="I698" s="146">
        <v>250000000</v>
      </c>
      <c r="J698" s="44" t="s">
        <v>15</v>
      </c>
      <c r="K698" s="44" t="s">
        <v>301</v>
      </c>
      <c r="L698" s="147" t="s">
        <v>329</v>
      </c>
    </row>
    <row r="699" spans="2:12" ht="36" x14ac:dyDescent="0.2">
      <c r="B699" s="36">
        <v>93141706</v>
      </c>
      <c r="C699" s="44" t="s">
        <v>439</v>
      </c>
      <c r="D699" s="44" t="s">
        <v>361</v>
      </c>
      <c r="E699" s="44" t="s">
        <v>72</v>
      </c>
      <c r="F699" s="39" t="s">
        <v>328</v>
      </c>
      <c r="G699" s="44" t="s">
        <v>31</v>
      </c>
      <c r="H699" s="146">
        <v>150000000</v>
      </c>
      <c r="I699" s="146">
        <v>150000000</v>
      </c>
      <c r="J699" s="44" t="s">
        <v>15</v>
      </c>
      <c r="K699" s="44" t="s">
        <v>301</v>
      </c>
      <c r="L699" s="147" t="s">
        <v>329</v>
      </c>
    </row>
    <row r="700" spans="2:12" ht="36" x14ac:dyDescent="0.2">
      <c r="B700" s="36">
        <v>93141500</v>
      </c>
      <c r="C700" s="44" t="s">
        <v>440</v>
      </c>
      <c r="D700" s="36" t="s">
        <v>441</v>
      </c>
      <c r="E700" s="39" t="s">
        <v>382</v>
      </c>
      <c r="F700" s="39" t="s">
        <v>328</v>
      </c>
      <c r="G700" s="44" t="s">
        <v>31</v>
      </c>
      <c r="H700" s="146">
        <v>500000000</v>
      </c>
      <c r="I700" s="146">
        <v>500000000</v>
      </c>
      <c r="J700" s="44" t="s">
        <v>15</v>
      </c>
      <c r="K700" s="44" t="s">
        <v>301</v>
      </c>
      <c r="L700" s="147" t="s">
        <v>329</v>
      </c>
    </row>
    <row r="701" spans="2:12" ht="36" x14ac:dyDescent="0.2">
      <c r="B701" s="43" t="s">
        <v>383</v>
      </c>
      <c r="C701" s="44" t="s">
        <v>442</v>
      </c>
      <c r="D701" s="36" t="s">
        <v>441</v>
      </c>
      <c r="E701" s="39" t="s">
        <v>382</v>
      </c>
      <c r="F701" s="39" t="s">
        <v>328</v>
      </c>
      <c r="G701" s="44" t="s">
        <v>14</v>
      </c>
      <c r="H701" s="146">
        <v>2000000000</v>
      </c>
      <c r="I701" s="146">
        <v>2000000000</v>
      </c>
      <c r="J701" s="44" t="s">
        <v>15</v>
      </c>
      <c r="K701" s="44" t="s">
        <v>301</v>
      </c>
      <c r="L701" s="147" t="s">
        <v>329</v>
      </c>
    </row>
    <row r="702" spans="2:12" ht="36" x14ac:dyDescent="0.2">
      <c r="B702" s="36">
        <v>80131500</v>
      </c>
      <c r="C702" s="44" t="s">
        <v>443</v>
      </c>
      <c r="D702" s="36" t="s">
        <v>444</v>
      </c>
      <c r="E702" s="39" t="s">
        <v>403</v>
      </c>
      <c r="F702" s="39" t="s">
        <v>1370</v>
      </c>
      <c r="G702" s="44" t="s">
        <v>14</v>
      </c>
      <c r="H702" s="146">
        <v>230000000</v>
      </c>
      <c r="I702" s="146">
        <v>230000000</v>
      </c>
      <c r="J702" s="44" t="s">
        <v>15</v>
      </c>
      <c r="K702" s="44" t="s">
        <v>301</v>
      </c>
      <c r="L702" s="150" t="s">
        <v>302</v>
      </c>
    </row>
    <row r="703" spans="2:12" ht="24" x14ac:dyDescent="0.2">
      <c r="B703" s="42">
        <v>72151901</v>
      </c>
      <c r="C703" s="44" t="s">
        <v>445</v>
      </c>
      <c r="D703" s="145" t="s">
        <v>341</v>
      </c>
      <c r="E703" s="44" t="s">
        <v>405</v>
      </c>
      <c r="F703" s="44" t="s">
        <v>1375</v>
      </c>
      <c r="G703" s="44" t="s">
        <v>14</v>
      </c>
      <c r="H703" s="146">
        <v>900000000</v>
      </c>
      <c r="I703" s="146">
        <v>900000000</v>
      </c>
      <c r="J703" s="44" t="s">
        <v>15</v>
      </c>
      <c r="K703" s="44" t="s">
        <v>301</v>
      </c>
      <c r="L703" s="150" t="s">
        <v>375</v>
      </c>
    </row>
    <row r="704" spans="2:12" ht="24" x14ac:dyDescent="0.2">
      <c r="B704" s="36">
        <v>80131500</v>
      </c>
      <c r="C704" s="44" t="s">
        <v>446</v>
      </c>
      <c r="D704" s="165" t="s">
        <v>441</v>
      </c>
      <c r="E704" s="165" t="s">
        <v>447</v>
      </c>
      <c r="F704" s="165" t="s">
        <v>1358</v>
      </c>
      <c r="G704" s="44" t="s">
        <v>14</v>
      </c>
      <c r="H704" s="146">
        <v>84000000</v>
      </c>
      <c r="I704" s="146">
        <v>84000000</v>
      </c>
      <c r="J704" s="44" t="s">
        <v>15</v>
      </c>
      <c r="K704" s="44" t="s">
        <v>301</v>
      </c>
      <c r="L704" s="147" t="s">
        <v>302</v>
      </c>
    </row>
    <row r="705" spans="2:12" ht="36" x14ac:dyDescent="0.2">
      <c r="B705" s="36">
        <v>93141700</v>
      </c>
      <c r="C705" s="44" t="s">
        <v>1376</v>
      </c>
      <c r="D705" s="36" t="s">
        <v>361</v>
      </c>
      <c r="E705" s="39" t="s">
        <v>403</v>
      </c>
      <c r="F705" s="39" t="s">
        <v>1370</v>
      </c>
      <c r="G705" s="44" t="s">
        <v>14</v>
      </c>
      <c r="H705" s="146">
        <v>250000000</v>
      </c>
      <c r="I705" s="146">
        <v>250000000</v>
      </c>
      <c r="J705" s="44" t="s">
        <v>15</v>
      </c>
      <c r="K705" s="44" t="s">
        <v>301</v>
      </c>
      <c r="L705" s="150" t="s">
        <v>302</v>
      </c>
    </row>
    <row r="706" spans="2:12" ht="36" x14ac:dyDescent="0.2">
      <c r="B706" s="39">
        <v>93141500</v>
      </c>
      <c r="C706" s="44" t="s">
        <v>448</v>
      </c>
      <c r="D706" s="36" t="s">
        <v>361</v>
      </c>
      <c r="E706" s="39" t="s">
        <v>403</v>
      </c>
      <c r="F706" s="39" t="s">
        <v>1370</v>
      </c>
      <c r="G706" s="44" t="s">
        <v>14</v>
      </c>
      <c r="H706" s="146">
        <v>300000000</v>
      </c>
      <c r="I706" s="146">
        <v>300000000</v>
      </c>
      <c r="J706" s="44" t="s">
        <v>15</v>
      </c>
      <c r="K706" s="44" t="s">
        <v>301</v>
      </c>
      <c r="L706" s="150" t="s">
        <v>302</v>
      </c>
    </row>
    <row r="707" spans="2:12" ht="36" x14ac:dyDescent="0.2">
      <c r="B707" s="45" t="s">
        <v>383</v>
      </c>
      <c r="C707" s="36" t="s">
        <v>449</v>
      </c>
      <c r="D707" s="36" t="s">
        <v>331</v>
      </c>
      <c r="E707" s="39" t="s">
        <v>332</v>
      </c>
      <c r="F707" s="39" t="s">
        <v>328</v>
      </c>
      <c r="G707" s="44" t="s">
        <v>31</v>
      </c>
      <c r="H707" s="146">
        <v>100000000</v>
      </c>
      <c r="I707" s="146">
        <v>100000000</v>
      </c>
      <c r="J707" s="44" t="s">
        <v>15</v>
      </c>
      <c r="K707" s="44" t="s">
        <v>301</v>
      </c>
      <c r="L707" s="147" t="s">
        <v>329</v>
      </c>
    </row>
    <row r="708" spans="2:12" ht="36" x14ac:dyDescent="0.2">
      <c r="B708" s="39">
        <v>93141500</v>
      </c>
      <c r="C708" s="36" t="s">
        <v>450</v>
      </c>
      <c r="D708" s="36" t="s">
        <v>451</v>
      </c>
      <c r="E708" s="39" t="s">
        <v>332</v>
      </c>
      <c r="F708" s="39" t="s">
        <v>328</v>
      </c>
      <c r="G708" s="44" t="s">
        <v>14</v>
      </c>
      <c r="H708" s="146">
        <v>60000000</v>
      </c>
      <c r="I708" s="146">
        <v>60000000</v>
      </c>
      <c r="J708" s="44" t="s">
        <v>15</v>
      </c>
      <c r="K708" s="44" t="s">
        <v>301</v>
      </c>
      <c r="L708" s="147" t="s">
        <v>329</v>
      </c>
    </row>
    <row r="709" spans="2:12" ht="36" x14ac:dyDescent="0.2">
      <c r="B709" s="39">
        <v>93141500</v>
      </c>
      <c r="C709" s="44" t="s">
        <v>452</v>
      </c>
      <c r="D709" s="36" t="s">
        <v>451</v>
      </c>
      <c r="E709" s="39" t="s">
        <v>382</v>
      </c>
      <c r="F709" s="39" t="s">
        <v>328</v>
      </c>
      <c r="G709" s="44" t="s">
        <v>14</v>
      </c>
      <c r="H709" s="146">
        <v>100000000</v>
      </c>
      <c r="I709" s="146">
        <v>100000000</v>
      </c>
      <c r="J709" s="44" t="s">
        <v>15</v>
      </c>
      <c r="K709" s="44" t="s">
        <v>301</v>
      </c>
      <c r="L709" s="147" t="s">
        <v>329</v>
      </c>
    </row>
    <row r="710" spans="2:12" ht="36" x14ac:dyDescent="0.2">
      <c r="B710" s="39">
        <v>93131501</v>
      </c>
      <c r="C710" s="44" t="s">
        <v>1377</v>
      </c>
      <c r="D710" s="44" t="s">
        <v>344</v>
      </c>
      <c r="E710" s="161" t="s">
        <v>353</v>
      </c>
      <c r="F710" s="161" t="s">
        <v>1370</v>
      </c>
      <c r="G710" s="44" t="s">
        <v>14</v>
      </c>
      <c r="H710" s="146">
        <v>150000000</v>
      </c>
      <c r="I710" s="146">
        <v>150000000</v>
      </c>
      <c r="J710" s="44" t="s">
        <v>15</v>
      </c>
      <c r="K710" s="44" t="s">
        <v>301</v>
      </c>
      <c r="L710" s="150" t="s">
        <v>302</v>
      </c>
    </row>
    <row r="711" spans="2:12" ht="36" x14ac:dyDescent="0.2">
      <c r="B711" s="36">
        <v>93141500</v>
      </c>
      <c r="C711" s="44" t="s">
        <v>453</v>
      </c>
      <c r="D711" s="36" t="s">
        <v>451</v>
      </c>
      <c r="E711" s="39" t="s">
        <v>454</v>
      </c>
      <c r="F711" s="39" t="s">
        <v>328</v>
      </c>
      <c r="G711" s="44" t="s">
        <v>14</v>
      </c>
      <c r="H711" s="146">
        <v>500000000</v>
      </c>
      <c r="I711" s="146">
        <v>500000000</v>
      </c>
      <c r="J711" s="44" t="s">
        <v>15</v>
      </c>
      <c r="K711" s="44" t="s">
        <v>301</v>
      </c>
      <c r="L711" s="147" t="s">
        <v>329</v>
      </c>
    </row>
    <row r="712" spans="2:12" ht="36" x14ac:dyDescent="0.2">
      <c r="B712" s="36">
        <v>93141500</v>
      </c>
      <c r="C712" s="44" t="s">
        <v>455</v>
      </c>
      <c r="D712" s="36" t="s">
        <v>451</v>
      </c>
      <c r="E712" s="39" t="s">
        <v>454</v>
      </c>
      <c r="F712" s="39" t="s">
        <v>328</v>
      </c>
      <c r="G712" s="44" t="s">
        <v>14</v>
      </c>
      <c r="H712" s="146">
        <v>300000000</v>
      </c>
      <c r="I712" s="146">
        <v>300000000</v>
      </c>
      <c r="J712" s="44" t="s">
        <v>15</v>
      </c>
      <c r="K712" s="44" t="s">
        <v>301</v>
      </c>
      <c r="L712" s="147" t="s">
        <v>329</v>
      </c>
    </row>
    <row r="713" spans="2:12" ht="36" x14ac:dyDescent="0.2">
      <c r="B713" s="36">
        <v>93141500</v>
      </c>
      <c r="C713" s="44" t="s">
        <v>456</v>
      </c>
      <c r="D713" s="36" t="s">
        <v>431</v>
      </c>
      <c r="E713" s="39" t="s">
        <v>454</v>
      </c>
      <c r="F713" s="39" t="s">
        <v>328</v>
      </c>
      <c r="G713" s="44" t="s">
        <v>14</v>
      </c>
      <c r="H713" s="146">
        <v>150000000</v>
      </c>
      <c r="I713" s="146">
        <v>150000000</v>
      </c>
      <c r="J713" s="44" t="s">
        <v>15</v>
      </c>
      <c r="K713" s="44" t="s">
        <v>301</v>
      </c>
      <c r="L713" s="147" t="s">
        <v>329</v>
      </c>
    </row>
    <row r="714" spans="2:12" ht="36" x14ac:dyDescent="0.2">
      <c r="B714" s="36">
        <v>93141500</v>
      </c>
      <c r="C714" s="44" t="s">
        <v>1378</v>
      </c>
      <c r="D714" s="36" t="s">
        <v>431</v>
      </c>
      <c r="E714" s="39" t="s">
        <v>72</v>
      </c>
      <c r="F714" s="39" t="s">
        <v>328</v>
      </c>
      <c r="G714" s="44" t="s">
        <v>14</v>
      </c>
      <c r="H714" s="146">
        <v>200000000</v>
      </c>
      <c r="I714" s="146">
        <v>200000000</v>
      </c>
      <c r="J714" s="44" t="s">
        <v>15</v>
      </c>
      <c r="K714" s="44" t="s">
        <v>301</v>
      </c>
      <c r="L714" s="147" t="s">
        <v>329</v>
      </c>
    </row>
    <row r="715" spans="2:12" ht="36" x14ac:dyDescent="0.2">
      <c r="B715" s="36">
        <v>86111502</v>
      </c>
      <c r="C715" s="44" t="s">
        <v>457</v>
      </c>
      <c r="D715" s="36" t="s">
        <v>431</v>
      </c>
      <c r="E715" s="39" t="s">
        <v>72</v>
      </c>
      <c r="F715" s="39" t="s">
        <v>328</v>
      </c>
      <c r="G715" s="44" t="s">
        <v>14</v>
      </c>
      <c r="H715" s="146">
        <v>60000000</v>
      </c>
      <c r="I715" s="146">
        <v>60000000</v>
      </c>
      <c r="J715" s="44" t="s">
        <v>15</v>
      </c>
      <c r="K715" s="44" t="s">
        <v>301</v>
      </c>
      <c r="L715" s="147" t="s">
        <v>329</v>
      </c>
    </row>
    <row r="716" spans="2:12" ht="36" x14ac:dyDescent="0.2">
      <c r="B716" s="36">
        <v>86111502</v>
      </c>
      <c r="C716" s="44" t="s">
        <v>458</v>
      </c>
      <c r="D716" s="36" t="s">
        <v>431</v>
      </c>
      <c r="E716" s="39" t="s">
        <v>72</v>
      </c>
      <c r="F716" s="39" t="s">
        <v>328</v>
      </c>
      <c r="G716" s="44" t="s">
        <v>14</v>
      </c>
      <c r="H716" s="146">
        <v>100000000</v>
      </c>
      <c r="I716" s="146">
        <v>100000000</v>
      </c>
      <c r="J716" s="44" t="s">
        <v>15</v>
      </c>
      <c r="K716" s="44" t="s">
        <v>301</v>
      </c>
      <c r="L716" s="147" t="s">
        <v>329</v>
      </c>
    </row>
    <row r="717" spans="2:12" ht="36" x14ac:dyDescent="0.2">
      <c r="B717" s="36">
        <v>86111502</v>
      </c>
      <c r="C717" s="44" t="s">
        <v>459</v>
      </c>
      <c r="D717" s="36" t="s">
        <v>431</v>
      </c>
      <c r="E717" s="39" t="s">
        <v>72</v>
      </c>
      <c r="F717" s="39" t="s">
        <v>328</v>
      </c>
      <c r="G717" s="44" t="s">
        <v>14</v>
      </c>
      <c r="H717" s="146">
        <v>60000000</v>
      </c>
      <c r="I717" s="146">
        <v>60000000</v>
      </c>
      <c r="J717" s="44" t="s">
        <v>15</v>
      </c>
      <c r="K717" s="44" t="s">
        <v>301</v>
      </c>
      <c r="L717" s="147" t="s">
        <v>329</v>
      </c>
    </row>
    <row r="718" spans="2:12" ht="36" x14ac:dyDescent="0.2">
      <c r="B718" s="36">
        <v>93141500</v>
      </c>
      <c r="C718" s="44" t="s">
        <v>460</v>
      </c>
      <c r="D718" s="36" t="s">
        <v>431</v>
      </c>
      <c r="E718" s="39" t="s">
        <v>72</v>
      </c>
      <c r="F718" s="39" t="s">
        <v>328</v>
      </c>
      <c r="G718" s="44" t="s">
        <v>14</v>
      </c>
      <c r="H718" s="146">
        <v>125000000</v>
      </c>
      <c r="I718" s="146">
        <v>125000000</v>
      </c>
      <c r="J718" s="44" t="s">
        <v>15</v>
      </c>
      <c r="K718" s="44" t="s">
        <v>301</v>
      </c>
      <c r="L718" s="147" t="s">
        <v>329</v>
      </c>
    </row>
    <row r="719" spans="2:12" ht="36" x14ac:dyDescent="0.2">
      <c r="B719" s="36">
        <v>90150000</v>
      </c>
      <c r="C719" s="44" t="s">
        <v>1379</v>
      </c>
      <c r="D719" s="36" t="s">
        <v>431</v>
      </c>
      <c r="E719" s="39" t="s">
        <v>342</v>
      </c>
      <c r="F719" s="39" t="s">
        <v>328</v>
      </c>
      <c r="G719" s="44" t="s">
        <v>14</v>
      </c>
      <c r="H719" s="146">
        <v>100000000</v>
      </c>
      <c r="I719" s="146">
        <v>100000000</v>
      </c>
      <c r="J719" s="44" t="s">
        <v>15</v>
      </c>
      <c r="K719" s="44" t="s">
        <v>301</v>
      </c>
      <c r="L719" s="147" t="s">
        <v>329</v>
      </c>
    </row>
    <row r="720" spans="2:12" ht="36" x14ac:dyDescent="0.2">
      <c r="B720" s="38">
        <v>90150000</v>
      </c>
      <c r="C720" s="176" t="s">
        <v>1380</v>
      </c>
      <c r="D720" s="36" t="s">
        <v>431</v>
      </c>
      <c r="E720" s="39" t="s">
        <v>353</v>
      </c>
      <c r="F720" s="39" t="s">
        <v>328</v>
      </c>
      <c r="G720" s="44" t="s">
        <v>14</v>
      </c>
      <c r="H720" s="146">
        <v>50000000</v>
      </c>
      <c r="I720" s="146">
        <v>50000000</v>
      </c>
      <c r="J720" s="44" t="s">
        <v>15</v>
      </c>
      <c r="K720" s="44" t="s">
        <v>301</v>
      </c>
      <c r="L720" s="147" t="s">
        <v>329</v>
      </c>
    </row>
    <row r="721" spans="2:12" ht="36" x14ac:dyDescent="0.2">
      <c r="B721" s="1">
        <v>40101701</v>
      </c>
      <c r="C721" s="14" t="s">
        <v>461</v>
      </c>
      <c r="D721" s="39" t="s">
        <v>331</v>
      </c>
      <c r="E721" s="39" t="s">
        <v>348</v>
      </c>
      <c r="F721" s="39" t="s">
        <v>349</v>
      </c>
      <c r="G721" s="44" t="s">
        <v>14</v>
      </c>
      <c r="H721" s="146">
        <v>20000000</v>
      </c>
      <c r="I721" s="146">
        <v>20000000</v>
      </c>
      <c r="J721" s="44" t="s">
        <v>15</v>
      </c>
      <c r="K721" s="44" t="s">
        <v>301</v>
      </c>
      <c r="L721" s="147" t="s">
        <v>329</v>
      </c>
    </row>
    <row r="722" spans="2:12" ht="36" x14ac:dyDescent="0.2">
      <c r="B722" s="14">
        <v>73171506</v>
      </c>
      <c r="C722" s="14" t="s">
        <v>1381</v>
      </c>
      <c r="D722" s="39" t="s">
        <v>331</v>
      </c>
      <c r="E722" s="39" t="s">
        <v>348</v>
      </c>
      <c r="F722" s="39" t="s">
        <v>349</v>
      </c>
      <c r="G722" s="44" t="s">
        <v>14</v>
      </c>
      <c r="H722" s="146">
        <v>10000000</v>
      </c>
      <c r="I722" s="146">
        <v>10000000</v>
      </c>
      <c r="J722" s="44" t="s">
        <v>15</v>
      </c>
      <c r="K722" s="44" t="s">
        <v>301</v>
      </c>
      <c r="L722" s="147" t="s">
        <v>329</v>
      </c>
    </row>
    <row r="723" spans="2:12" ht="36" x14ac:dyDescent="0.2">
      <c r="B723" s="1">
        <v>32101656</v>
      </c>
      <c r="C723" s="14" t="s">
        <v>462</v>
      </c>
      <c r="D723" s="39" t="s">
        <v>331</v>
      </c>
      <c r="E723" s="39" t="s">
        <v>348</v>
      </c>
      <c r="F723" s="39" t="s">
        <v>349</v>
      </c>
      <c r="G723" s="44" t="s">
        <v>14</v>
      </c>
      <c r="H723" s="146">
        <v>9000000</v>
      </c>
      <c r="I723" s="146">
        <v>9000000</v>
      </c>
      <c r="J723" s="44" t="s">
        <v>15</v>
      </c>
      <c r="K723" s="44" t="s">
        <v>301</v>
      </c>
      <c r="L723" s="147" t="s">
        <v>329</v>
      </c>
    </row>
    <row r="724" spans="2:12" ht="36" x14ac:dyDescent="0.2">
      <c r="B724" s="1">
        <v>30102012</v>
      </c>
      <c r="C724" s="14" t="s">
        <v>1382</v>
      </c>
      <c r="D724" s="39" t="s">
        <v>361</v>
      </c>
      <c r="E724" s="39" t="s">
        <v>463</v>
      </c>
      <c r="F724" s="39" t="s">
        <v>1370</v>
      </c>
      <c r="G724" s="44" t="s">
        <v>14</v>
      </c>
      <c r="H724" s="37">
        <v>150000000</v>
      </c>
      <c r="I724" s="37">
        <v>150000000</v>
      </c>
      <c r="J724" s="36" t="s">
        <v>15</v>
      </c>
      <c r="K724" s="36" t="s">
        <v>301</v>
      </c>
      <c r="L724" s="150" t="s">
        <v>302</v>
      </c>
    </row>
    <row r="725" spans="2:12" ht="36" x14ac:dyDescent="0.2">
      <c r="B725" s="14">
        <v>53131600</v>
      </c>
      <c r="C725" s="14" t="s">
        <v>464</v>
      </c>
      <c r="D725" s="39" t="s">
        <v>331</v>
      </c>
      <c r="E725" s="39" t="s">
        <v>465</v>
      </c>
      <c r="F725" s="39" t="s">
        <v>328</v>
      </c>
      <c r="G725" s="44" t="s">
        <v>14</v>
      </c>
      <c r="H725" s="37">
        <v>200000000</v>
      </c>
      <c r="I725" s="37">
        <v>200000000</v>
      </c>
      <c r="J725" s="36" t="s">
        <v>15</v>
      </c>
      <c r="K725" s="36" t="s">
        <v>301</v>
      </c>
      <c r="L725" s="147" t="s">
        <v>329</v>
      </c>
    </row>
    <row r="726" spans="2:12" ht="24" x14ac:dyDescent="0.2">
      <c r="B726" s="125">
        <v>20121904</v>
      </c>
      <c r="C726" s="125" t="s">
        <v>1383</v>
      </c>
      <c r="D726" s="177" t="s">
        <v>361</v>
      </c>
      <c r="E726" s="177" t="s">
        <v>389</v>
      </c>
      <c r="F726" s="177" t="s">
        <v>300</v>
      </c>
      <c r="G726" s="44" t="s">
        <v>14</v>
      </c>
      <c r="H726" s="178">
        <v>500000000</v>
      </c>
      <c r="I726" s="178">
        <v>500000000</v>
      </c>
      <c r="J726" s="44" t="s">
        <v>15</v>
      </c>
      <c r="K726" s="44" t="s">
        <v>301</v>
      </c>
      <c r="L726" s="147" t="s">
        <v>302</v>
      </c>
    </row>
    <row r="727" spans="2:12" ht="24" x14ac:dyDescent="0.2">
      <c r="B727" s="14">
        <v>93131801</v>
      </c>
      <c r="C727" s="14" t="s">
        <v>466</v>
      </c>
      <c r="D727" s="179" t="s">
        <v>377</v>
      </c>
      <c r="E727" s="14" t="s">
        <v>467</v>
      </c>
      <c r="F727" s="14" t="s">
        <v>1375</v>
      </c>
      <c r="G727" s="44" t="s">
        <v>14</v>
      </c>
      <c r="H727" s="154">
        <v>15000000000</v>
      </c>
      <c r="I727" s="154">
        <v>15000000000</v>
      </c>
      <c r="J727" s="161" t="s">
        <v>15</v>
      </c>
      <c r="K727" s="44" t="s">
        <v>301</v>
      </c>
      <c r="L727" s="150" t="s">
        <v>375</v>
      </c>
    </row>
    <row r="728" spans="2:12" ht="36" x14ac:dyDescent="0.2">
      <c r="B728" s="1">
        <v>72111002</v>
      </c>
      <c r="C728" s="14" t="s">
        <v>1384</v>
      </c>
      <c r="D728" s="14" t="s">
        <v>361</v>
      </c>
      <c r="E728" s="14" t="s">
        <v>353</v>
      </c>
      <c r="F728" s="14" t="s">
        <v>1370</v>
      </c>
      <c r="G728" s="44" t="s">
        <v>31</v>
      </c>
      <c r="H728" s="154">
        <v>200000000</v>
      </c>
      <c r="I728" s="154">
        <v>200000000</v>
      </c>
      <c r="J728" s="161" t="s">
        <v>15</v>
      </c>
      <c r="K728" s="44" t="s">
        <v>301</v>
      </c>
      <c r="L728" s="150" t="s">
        <v>302</v>
      </c>
    </row>
    <row r="729" spans="2:12" ht="36" x14ac:dyDescent="0.2">
      <c r="B729" s="14">
        <v>94131502</v>
      </c>
      <c r="C729" s="14" t="s">
        <v>468</v>
      </c>
      <c r="D729" s="14" t="s">
        <v>361</v>
      </c>
      <c r="E729" s="14" t="s">
        <v>353</v>
      </c>
      <c r="F729" s="14" t="s">
        <v>1370</v>
      </c>
      <c r="G729" s="44" t="s">
        <v>31</v>
      </c>
      <c r="H729" s="154">
        <v>200000000</v>
      </c>
      <c r="I729" s="154">
        <v>200000000</v>
      </c>
      <c r="J729" s="161" t="s">
        <v>15</v>
      </c>
      <c r="K729" s="44" t="s">
        <v>301</v>
      </c>
      <c r="L729" s="150" t="s">
        <v>302</v>
      </c>
    </row>
    <row r="730" spans="2:12" ht="36" x14ac:dyDescent="0.2">
      <c r="B730" s="14">
        <v>93141500</v>
      </c>
      <c r="C730" s="14" t="s">
        <v>469</v>
      </c>
      <c r="D730" s="14" t="s">
        <v>361</v>
      </c>
      <c r="E730" s="14" t="s">
        <v>353</v>
      </c>
      <c r="F730" s="14" t="s">
        <v>1370</v>
      </c>
      <c r="G730" s="44" t="s">
        <v>31</v>
      </c>
      <c r="H730" s="154">
        <v>150000000</v>
      </c>
      <c r="I730" s="154">
        <v>150000000</v>
      </c>
      <c r="J730" s="161" t="s">
        <v>15</v>
      </c>
      <c r="K730" s="44" t="s">
        <v>301</v>
      </c>
      <c r="L730" s="150" t="s">
        <v>302</v>
      </c>
    </row>
    <row r="731" spans="2:12" ht="36" x14ac:dyDescent="0.2">
      <c r="B731" s="1">
        <v>80101510</v>
      </c>
      <c r="C731" s="14" t="s">
        <v>470</v>
      </c>
      <c r="D731" s="14" t="s">
        <v>361</v>
      </c>
      <c r="E731" s="14" t="s">
        <v>353</v>
      </c>
      <c r="F731" s="14" t="s">
        <v>1370</v>
      </c>
      <c r="G731" s="44" t="s">
        <v>31</v>
      </c>
      <c r="H731" s="154">
        <v>70000000</v>
      </c>
      <c r="I731" s="154">
        <v>70000000</v>
      </c>
      <c r="J731" s="161" t="s">
        <v>15</v>
      </c>
      <c r="K731" s="44" t="s">
        <v>301</v>
      </c>
      <c r="L731" s="150" t="s">
        <v>302</v>
      </c>
    </row>
    <row r="732" spans="2:12" ht="36" x14ac:dyDescent="0.2">
      <c r="B732" s="14">
        <v>85110000</v>
      </c>
      <c r="C732" s="14" t="s">
        <v>1385</v>
      </c>
      <c r="D732" s="14" t="s">
        <v>431</v>
      </c>
      <c r="E732" s="14" t="s">
        <v>342</v>
      </c>
      <c r="F732" s="14" t="s">
        <v>328</v>
      </c>
      <c r="G732" s="44" t="s">
        <v>14</v>
      </c>
      <c r="H732" s="154">
        <v>20000000</v>
      </c>
      <c r="I732" s="154">
        <v>20000000</v>
      </c>
      <c r="J732" s="161" t="s">
        <v>15</v>
      </c>
      <c r="K732" s="44" t="s">
        <v>301</v>
      </c>
      <c r="L732" s="147" t="s">
        <v>329</v>
      </c>
    </row>
    <row r="733" spans="2:12" ht="36" x14ac:dyDescent="0.2">
      <c r="B733" s="14">
        <v>86111502</v>
      </c>
      <c r="C733" s="14" t="s">
        <v>1386</v>
      </c>
      <c r="D733" s="14" t="s">
        <v>451</v>
      </c>
      <c r="E733" s="14" t="s">
        <v>326</v>
      </c>
      <c r="F733" s="14" t="s">
        <v>328</v>
      </c>
      <c r="G733" s="44" t="s">
        <v>14</v>
      </c>
      <c r="H733" s="154">
        <v>550000000</v>
      </c>
      <c r="I733" s="154">
        <v>550000000</v>
      </c>
      <c r="J733" s="161" t="s">
        <v>15</v>
      </c>
      <c r="K733" s="44" t="s">
        <v>301</v>
      </c>
      <c r="L733" s="147" t="s">
        <v>329</v>
      </c>
    </row>
    <row r="734" spans="2:12" ht="36" x14ac:dyDescent="0.2">
      <c r="B734" s="14">
        <v>90150000</v>
      </c>
      <c r="C734" s="14" t="s">
        <v>471</v>
      </c>
      <c r="D734" s="14" t="s">
        <v>361</v>
      </c>
      <c r="E734" s="14" t="s">
        <v>353</v>
      </c>
      <c r="F734" s="14" t="s">
        <v>1370</v>
      </c>
      <c r="G734" s="44" t="s">
        <v>14</v>
      </c>
      <c r="H734" s="154">
        <v>600000000</v>
      </c>
      <c r="I734" s="154">
        <v>600000000</v>
      </c>
      <c r="J734" s="161" t="s">
        <v>15</v>
      </c>
      <c r="K734" s="44" t="s">
        <v>301</v>
      </c>
      <c r="L734" s="150" t="s">
        <v>302</v>
      </c>
    </row>
    <row r="735" spans="2:12" ht="60" x14ac:dyDescent="0.2">
      <c r="B735" s="11">
        <v>80131502</v>
      </c>
      <c r="C735" s="11" t="s">
        <v>1387</v>
      </c>
      <c r="D735" s="15">
        <v>42005</v>
      </c>
      <c r="E735" s="46">
        <v>1</v>
      </c>
      <c r="F735" s="11" t="s">
        <v>58</v>
      </c>
      <c r="G735" s="11" t="s">
        <v>510</v>
      </c>
      <c r="H735" s="47">
        <v>22000000</v>
      </c>
      <c r="I735" s="47">
        <v>0</v>
      </c>
      <c r="J735" s="11" t="s">
        <v>161</v>
      </c>
      <c r="K735" s="11" t="s">
        <v>162</v>
      </c>
      <c r="L735" s="11" t="s">
        <v>511</v>
      </c>
    </row>
    <row r="736" spans="2:12" ht="60" x14ac:dyDescent="0.2">
      <c r="B736" s="11">
        <v>80131502</v>
      </c>
      <c r="C736" s="11" t="s">
        <v>1388</v>
      </c>
      <c r="D736" s="15">
        <v>42036</v>
      </c>
      <c r="E736" s="46">
        <v>11</v>
      </c>
      <c r="F736" s="11" t="s">
        <v>58</v>
      </c>
      <c r="G736" s="11" t="s">
        <v>510</v>
      </c>
      <c r="H736" s="47">
        <v>243528228</v>
      </c>
      <c r="I736" s="47">
        <v>243528228</v>
      </c>
      <c r="J736" s="11" t="s">
        <v>512</v>
      </c>
      <c r="K736" s="11" t="s">
        <v>513</v>
      </c>
      <c r="L736" s="11" t="s">
        <v>511</v>
      </c>
    </row>
    <row r="737" spans="2:12" ht="60" x14ac:dyDescent="0.2">
      <c r="B737" s="11">
        <v>80111600</v>
      </c>
      <c r="C737" s="11" t="s">
        <v>523</v>
      </c>
      <c r="D737" s="15">
        <v>42005</v>
      </c>
      <c r="E737" s="46">
        <v>1</v>
      </c>
      <c r="F737" s="11" t="s">
        <v>58</v>
      </c>
      <c r="G737" s="11" t="s">
        <v>510</v>
      </c>
      <c r="H737" s="47">
        <v>115800000</v>
      </c>
      <c r="I737" s="47">
        <v>0</v>
      </c>
      <c r="J737" s="11" t="s">
        <v>161</v>
      </c>
      <c r="K737" s="11" t="s">
        <v>162</v>
      </c>
      <c r="L737" s="11" t="s">
        <v>511</v>
      </c>
    </row>
    <row r="738" spans="2:12" ht="60" x14ac:dyDescent="0.2">
      <c r="B738" s="11">
        <v>80111600</v>
      </c>
      <c r="C738" s="11" t="s">
        <v>524</v>
      </c>
      <c r="D738" s="15">
        <v>42005</v>
      </c>
      <c r="E738" s="46">
        <v>1</v>
      </c>
      <c r="F738" s="11" t="s">
        <v>58</v>
      </c>
      <c r="G738" s="31" t="s">
        <v>514</v>
      </c>
      <c r="H738" s="47">
        <v>30000000</v>
      </c>
      <c r="I738" s="47">
        <v>0</v>
      </c>
      <c r="J738" s="11" t="s">
        <v>161</v>
      </c>
      <c r="K738" s="11" t="s">
        <v>162</v>
      </c>
      <c r="L738" s="11" t="s">
        <v>511</v>
      </c>
    </row>
    <row r="739" spans="2:12" ht="60" x14ac:dyDescent="0.2">
      <c r="B739" s="11">
        <v>80111600</v>
      </c>
      <c r="C739" s="11" t="s">
        <v>525</v>
      </c>
      <c r="D739" s="15">
        <v>42005</v>
      </c>
      <c r="E739" s="46">
        <v>1</v>
      </c>
      <c r="F739" s="11" t="s">
        <v>58</v>
      </c>
      <c r="G739" s="31" t="s">
        <v>514</v>
      </c>
      <c r="H739" s="47">
        <v>44000000</v>
      </c>
      <c r="I739" s="47">
        <v>0</v>
      </c>
      <c r="J739" s="11" t="s">
        <v>161</v>
      </c>
      <c r="K739" s="11" t="s">
        <v>162</v>
      </c>
      <c r="L739" s="11" t="s">
        <v>511</v>
      </c>
    </row>
    <row r="740" spans="2:12" ht="60" x14ac:dyDescent="0.2">
      <c r="B740" s="11">
        <v>80111600</v>
      </c>
      <c r="C740" s="11" t="s">
        <v>526</v>
      </c>
      <c r="D740" s="15">
        <v>42005</v>
      </c>
      <c r="E740" s="46">
        <v>1</v>
      </c>
      <c r="F740" s="11" t="s">
        <v>58</v>
      </c>
      <c r="G740" s="31" t="s">
        <v>514</v>
      </c>
      <c r="H740" s="47">
        <v>89500000</v>
      </c>
      <c r="I740" s="47">
        <v>0</v>
      </c>
      <c r="J740" s="11" t="s">
        <v>161</v>
      </c>
      <c r="K740" s="11" t="s">
        <v>162</v>
      </c>
      <c r="L740" s="11" t="s">
        <v>511</v>
      </c>
    </row>
    <row r="741" spans="2:12" ht="60" x14ac:dyDescent="0.2">
      <c r="B741" s="11">
        <v>80111600</v>
      </c>
      <c r="C741" s="11" t="s">
        <v>527</v>
      </c>
      <c r="D741" s="15">
        <v>42005</v>
      </c>
      <c r="E741" s="46">
        <v>1</v>
      </c>
      <c r="F741" s="11" t="s">
        <v>58</v>
      </c>
      <c r="G741" s="31" t="s">
        <v>514</v>
      </c>
      <c r="H741" s="47">
        <v>19500000</v>
      </c>
      <c r="I741" s="47">
        <v>0</v>
      </c>
      <c r="J741" s="11" t="s">
        <v>161</v>
      </c>
      <c r="K741" s="11" t="s">
        <v>162</v>
      </c>
      <c r="L741" s="11" t="s">
        <v>511</v>
      </c>
    </row>
    <row r="742" spans="2:12" ht="60" x14ac:dyDescent="0.2">
      <c r="B742" s="11">
        <v>80111600</v>
      </c>
      <c r="C742" s="11" t="s">
        <v>523</v>
      </c>
      <c r="D742" s="15">
        <v>42036</v>
      </c>
      <c r="E742" s="46">
        <v>1</v>
      </c>
      <c r="F742" s="11" t="s">
        <v>58</v>
      </c>
      <c r="G742" s="11" t="s">
        <v>510</v>
      </c>
      <c r="H742" s="48">
        <v>1655863209</v>
      </c>
      <c r="I742" s="48">
        <v>1655863209</v>
      </c>
      <c r="J742" s="11" t="s">
        <v>512</v>
      </c>
      <c r="K742" s="11" t="s">
        <v>513</v>
      </c>
      <c r="L742" s="11" t="s">
        <v>511</v>
      </c>
    </row>
    <row r="743" spans="2:12" ht="60" x14ac:dyDescent="0.2">
      <c r="B743" s="11">
        <v>80111600</v>
      </c>
      <c r="C743" s="11" t="s">
        <v>524</v>
      </c>
      <c r="D743" s="15">
        <v>42036</v>
      </c>
      <c r="E743" s="46">
        <v>11</v>
      </c>
      <c r="F743" s="11" t="s">
        <v>58</v>
      </c>
      <c r="G743" s="31" t="s">
        <v>514</v>
      </c>
      <c r="H743" s="48">
        <v>530209166</v>
      </c>
      <c r="I743" s="48">
        <v>530209166</v>
      </c>
      <c r="J743" s="11" t="s">
        <v>512</v>
      </c>
      <c r="K743" s="11" t="s">
        <v>513</v>
      </c>
      <c r="L743" s="11" t="s">
        <v>511</v>
      </c>
    </row>
    <row r="744" spans="2:12" ht="60" x14ac:dyDescent="0.2">
      <c r="B744" s="11">
        <v>80111600</v>
      </c>
      <c r="C744" s="11" t="s">
        <v>525</v>
      </c>
      <c r="D744" s="15">
        <v>42036</v>
      </c>
      <c r="E744" s="46">
        <v>11</v>
      </c>
      <c r="F744" s="11" t="s">
        <v>58</v>
      </c>
      <c r="G744" s="31" t="s">
        <v>514</v>
      </c>
      <c r="H744" s="48">
        <v>812634900</v>
      </c>
      <c r="I744" s="48">
        <v>812634900</v>
      </c>
      <c r="J744" s="11" t="s">
        <v>512</v>
      </c>
      <c r="K744" s="11" t="s">
        <v>513</v>
      </c>
      <c r="L744" s="11" t="s">
        <v>511</v>
      </c>
    </row>
    <row r="745" spans="2:12" ht="60" x14ac:dyDescent="0.2">
      <c r="B745" s="11">
        <v>80111600</v>
      </c>
      <c r="C745" s="11" t="s">
        <v>526</v>
      </c>
      <c r="D745" s="15">
        <v>42036</v>
      </c>
      <c r="E745" s="46">
        <v>11</v>
      </c>
      <c r="F745" s="11" t="s">
        <v>58</v>
      </c>
      <c r="G745" s="31" t="s">
        <v>514</v>
      </c>
      <c r="H745" s="48">
        <v>1020747000</v>
      </c>
      <c r="I745" s="48">
        <v>1020747</v>
      </c>
      <c r="J745" s="11" t="s">
        <v>512</v>
      </c>
      <c r="K745" s="11" t="s">
        <v>513</v>
      </c>
      <c r="L745" s="11" t="s">
        <v>511</v>
      </c>
    </row>
    <row r="746" spans="2:12" ht="60" x14ac:dyDescent="0.2">
      <c r="B746" s="11">
        <v>80111600</v>
      </c>
      <c r="C746" s="11" t="s">
        <v>527</v>
      </c>
      <c r="D746" s="15">
        <v>42036</v>
      </c>
      <c r="E746" s="46">
        <v>11</v>
      </c>
      <c r="F746" s="11" t="s">
        <v>58</v>
      </c>
      <c r="G746" s="31" t="s">
        <v>514</v>
      </c>
      <c r="H746" s="48">
        <v>576160200</v>
      </c>
      <c r="I746" s="48">
        <v>576160200</v>
      </c>
      <c r="J746" s="11" t="s">
        <v>512</v>
      </c>
      <c r="K746" s="11" t="s">
        <v>513</v>
      </c>
      <c r="L746" s="11" t="s">
        <v>511</v>
      </c>
    </row>
    <row r="747" spans="2:12" ht="60" x14ac:dyDescent="0.2">
      <c r="B747" s="11">
        <v>92101501</v>
      </c>
      <c r="C747" s="11" t="s">
        <v>528</v>
      </c>
      <c r="D747" s="15">
        <v>42005</v>
      </c>
      <c r="E747" s="46">
        <v>12</v>
      </c>
      <c r="F747" s="11" t="s">
        <v>515</v>
      </c>
      <c r="G747" s="11" t="s">
        <v>510</v>
      </c>
      <c r="H747" s="48">
        <v>54000000</v>
      </c>
      <c r="I747" s="47">
        <v>0</v>
      </c>
      <c r="J747" s="11" t="s">
        <v>161</v>
      </c>
      <c r="K747" s="11" t="s">
        <v>162</v>
      </c>
      <c r="L747" s="11" t="s">
        <v>511</v>
      </c>
    </row>
    <row r="748" spans="2:12" ht="60" x14ac:dyDescent="0.2">
      <c r="B748" s="11">
        <v>72101511</v>
      </c>
      <c r="C748" s="11" t="s">
        <v>529</v>
      </c>
      <c r="D748" s="15">
        <v>42005</v>
      </c>
      <c r="E748" s="46">
        <v>1</v>
      </c>
      <c r="F748" s="11" t="s">
        <v>515</v>
      </c>
      <c r="G748" s="11" t="s">
        <v>510</v>
      </c>
      <c r="H748" s="48">
        <v>60000000</v>
      </c>
      <c r="I748" s="47">
        <v>0</v>
      </c>
      <c r="J748" s="11" t="s">
        <v>161</v>
      </c>
      <c r="K748" s="11" t="s">
        <v>162</v>
      </c>
      <c r="L748" s="11" t="s">
        <v>511</v>
      </c>
    </row>
    <row r="749" spans="2:12" ht="60" x14ac:dyDescent="0.2">
      <c r="B749" s="22">
        <v>84111600</v>
      </c>
      <c r="C749" s="11" t="s">
        <v>1389</v>
      </c>
      <c r="D749" s="15">
        <v>42082</v>
      </c>
      <c r="E749" s="46">
        <v>6</v>
      </c>
      <c r="F749" s="11" t="s">
        <v>515</v>
      </c>
      <c r="G749" s="11" t="s">
        <v>510</v>
      </c>
      <c r="H749" s="47">
        <v>58000000</v>
      </c>
      <c r="I749" s="47">
        <v>58000000</v>
      </c>
      <c r="J749" s="11" t="s">
        <v>512</v>
      </c>
      <c r="K749" s="11" t="s">
        <v>513</v>
      </c>
      <c r="L749" s="11" t="s">
        <v>511</v>
      </c>
    </row>
    <row r="750" spans="2:12" ht="60" x14ac:dyDescent="0.2">
      <c r="B750" s="11">
        <v>82121507</v>
      </c>
      <c r="C750" s="11" t="s">
        <v>530</v>
      </c>
      <c r="D750" s="15">
        <v>42016</v>
      </c>
      <c r="E750" s="46">
        <v>1</v>
      </c>
      <c r="F750" s="11" t="s">
        <v>515</v>
      </c>
      <c r="G750" s="11" t="s">
        <v>510</v>
      </c>
      <c r="H750" s="47">
        <v>59020800</v>
      </c>
      <c r="I750" s="47">
        <v>59020800</v>
      </c>
      <c r="J750" s="11" t="s">
        <v>512</v>
      </c>
      <c r="K750" s="11" t="s">
        <v>513</v>
      </c>
      <c r="L750" s="11" t="s">
        <v>511</v>
      </c>
    </row>
    <row r="751" spans="2:12" ht="60" x14ac:dyDescent="0.2">
      <c r="B751" s="11">
        <v>78181507</v>
      </c>
      <c r="C751" s="11" t="s">
        <v>531</v>
      </c>
      <c r="D751" s="15">
        <v>42115</v>
      </c>
      <c r="E751" s="46">
        <v>2</v>
      </c>
      <c r="F751" s="11" t="s">
        <v>515</v>
      </c>
      <c r="G751" s="11" t="s">
        <v>510</v>
      </c>
      <c r="H751" s="47">
        <v>4067000</v>
      </c>
      <c r="I751" s="47">
        <v>4067000</v>
      </c>
      <c r="J751" s="11" t="s">
        <v>512</v>
      </c>
      <c r="K751" s="11" t="s">
        <v>513</v>
      </c>
      <c r="L751" s="11" t="s">
        <v>511</v>
      </c>
    </row>
    <row r="752" spans="2:12" x14ac:dyDescent="0.2">
      <c r="B752" s="11">
        <v>82121701</v>
      </c>
      <c r="C752" s="302" t="s">
        <v>1390</v>
      </c>
      <c r="D752" s="303">
        <v>42020</v>
      </c>
      <c r="E752" s="304">
        <v>11</v>
      </c>
      <c r="F752" s="302" t="s">
        <v>515</v>
      </c>
      <c r="G752" s="302" t="s">
        <v>510</v>
      </c>
      <c r="H752" s="305">
        <v>23400000</v>
      </c>
      <c r="I752" s="305">
        <v>23400000</v>
      </c>
      <c r="J752" s="302" t="s">
        <v>512</v>
      </c>
      <c r="K752" s="302" t="s">
        <v>513</v>
      </c>
      <c r="L752" s="302" t="s">
        <v>511</v>
      </c>
    </row>
    <row r="753" spans="2:12" x14ac:dyDescent="0.2">
      <c r="B753" s="11">
        <v>55121802</v>
      </c>
      <c r="C753" s="302"/>
      <c r="D753" s="303"/>
      <c r="E753" s="304"/>
      <c r="F753" s="302"/>
      <c r="G753" s="302"/>
      <c r="H753" s="305"/>
      <c r="I753" s="305"/>
      <c r="J753" s="302"/>
      <c r="K753" s="302"/>
      <c r="L753" s="302"/>
    </row>
    <row r="754" spans="2:12" ht="60" x14ac:dyDescent="0.2">
      <c r="B754" s="11">
        <v>78181701</v>
      </c>
      <c r="C754" s="11" t="s">
        <v>532</v>
      </c>
      <c r="D754" s="15">
        <v>42116</v>
      </c>
      <c r="E754" s="46">
        <v>9</v>
      </c>
      <c r="F754" s="11" t="s">
        <v>516</v>
      </c>
      <c r="G754" s="11" t="s">
        <v>510</v>
      </c>
      <c r="H754" s="47">
        <v>304450096</v>
      </c>
      <c r="I754" s="47">
        <v>304450096</v>
      </c>
      <c r="J754" s="11" t="s">
        <v>512</v>
      </c>
      <c r="K754" s="11" t="s">
        <v>513</v>
      </c>
      <c r="L754" s="11" t="s">
        <v>511</v>
      </c>
    </row>
    <row r="755" spans="2:12" ht="60" x14ac:dyDescent="0.2">
      <c r="B755" s="11">
        <v>78102203</v>
      </c>
      <c r="C755" s="11" t="s">
        <v>533</v>
      </c>
      <c r="D755" s="15">
        <v>42030</v>
      </c>
      <c r="E755" s="46">
        <v>11</v>
      </c>
      <c r="F755" s="11" t="s">
        <v>515</v>
      </c>
      <c r="G755" s="11" t="s">
        <v>510</v>
      </c>
      <c r="H755" s="47">
        <v>73425000</v>
      </c>
      <c r="I755" s="47">
        <v>73425000</v>
      </c>
      <c r="J755" s="11" t="s">
        <v>512</v>
      </c>
      <c r="K755" s="11" t="s">
        <v>513</v>
      </c>
      <c r="L755" s="11" t="s">
        <v>511</v>
      </c>
    </row>
    <row r="756" spans="2:12" ht="60" x14ac:dyDescent="0.2">
      <c r="B756" s="11">
        <v>84131603</v>
      </c>
      <c r="C756" s="11" t="s">
        <v>534</v>
      </c>
      <c r="D756" s="15">
        <v>42167</v>
      </c>
      <c r="E756" s="46">
        <v>11</v>
      </c>
      <c r="F756" s="11" t="s">
        <v>515</v>
      </c>
      <c r="G756" s="11" t="s">
        <v>510</v>
      </c>
      <c r="H756" s="47">
        <v>28897426</v>
      </c>
      <c r="I756" s="47">
        <v>28897426</v>
      </c>
      <c r="J756" s="11" t="s">
        <v>512</v>
      </c>
      <c r="K756" s="11" t="s">
        <v>513</v>
      </c>
      <c r="L756" s="11" t="s">
        <v>511</v>
      </c>
    </row>
    <row r="757" spans="2:12" x14ac:dyDescent="0.2">
      <c r="B757" s="11">
        <v>31211515</v>
      </c>
      <c r="C757" s="302" t="s">
        <v>1391</v>
      </c>
      <c r="D757" s="303">
        <v>42229</v>
      </c>
      <c r="E757" s="304">
        <v>5</v>
      </c>
      <c r="F757" s="302" t="s">
        <v>516</v>
      </c>
      <c r="G757" s="302" t="s">
        <v>514</v>
      </c>
      <c r="H757" s="305">
        <v>558517238</v>
      </c>
      <c r="I757" s="305">
        <v>558517238</v>
      </c>
      <c r="J757" s="302" t="s">
        <v>512</v>
      </c>
      <c r="K757" s="302" t="s">
        <v>513</v>
      </c>
      <c r="L757" s="302" t="s">
        <v>511</v>
      </c>
    </row>
    <row r="758" spans="2:12" x14ac:dyDescent="0.2">
      <c r="B758" s="11">
        <v>46161504</v>
      </c>
      <c r="C758" s="302"/>
      <c r="D758" s="303"/>
      <c r="E758" s="304"/>
      <c r="F758" s="302"/>
      <c r="G758" s="302"/>
      <c r="H758" s="305"/>
      <c r="I758" s="305"/>
      <c r="J758" s="302"/>
      <c r="K758" s="302"/>
      <c r="L758" s="302"/>
    </row>
    <row r="759" spans="2:12" x14ac:dyDescent="0.2">
      <c r="B759" s="11">
        <v>72151306</v>
      </c>
      <c r="C759" s="302"/>
      <c r="D759" s="303"/>
      <c r="E759" s="304"/>
      <c r="F759" s="302"/>
      <c r="G759" s="302"/>
      <c r="H759" s="305"/>
      <c r="I759" s="305"/>
      <c r="J759" s="302"/>
      <c r="K759" s="302"/>
      <c r="L759" s="302"/>
    </row>
    <row r="760" spans="2:12" ht="60" x14ac:dyDescent="0.2">
      <c r="B760" s="11">
        <v>46161500</v>
      </c>
      <c r="C760" s="11" t="s">
        <v>535</v>
      </c>
      <c r="D760" s="15">
        <v>42185</v>
      </c>
      <c r="E760" s="46">
        <v>6</v>
      </c>
      <c r="F760" s="11" t="s">
        <v>517</v>
      </c>
      <c r="G760" s="31" t="s">
        <v>514</v>
      </c>
      <c r="H760" s="47">
        <v>2205666371</v>
      </c>
      <c r="I760" s="47">
        <v>2205666371</v>
      </c>
      <c r="J760" s="11" t="s">
        <v>512</v>
      </c>
      <c r="K760" s="11" t="s">
        <v>513</v>
      </c>
      <c r="L760" s="11" t="s">
        <v>511</v>
      </c>
    </row>
    <row r="761" spans="2:12" ht="60" x14ac:dyDescent="0.2">
      <c r="B761" s="11">
        <v>78181507</v>
      </c>
      <c r="C761" s="11" t="s">
        <v>536</v>
      </c>
      <c r="D761" s="15">
        <v>42185</v>
      </c>
      <c r="E761" s="46">
        <v>6</v>
      </c>
      <c r="F761" s="11" t="s">
        <v>516</v>
      </c>
      <c r="G761" s="11" t="s">
        <v>510</v>
      </c>
      <c r="H761" s="47">
        <v>60929586</v>
      </c>
      <c r="I761" s="47">
        <v>60929586</v>
      </c>
      <c r="J761" s="11" t="s">
        <v>512</v>
      </c>
      <c r="K761" s="11" t="s">
        <v>513</v>
      </c>
      <c r="L761" s="11" t="s">
        <v>511</v>
      </c>
    </row>
    <row r="762" spans="2:12" ht="60" x14ac:dyDescent="0.2">
      <c r="B762" s="11">
        <v>30160000</v>
      </c>
      <c r="C762" s="11" t="s">
        <v>537</v>
      </c>
      <c r="D762" s="15">
        <v>42093</v>
      </c>
      <c r="E762" s="46">
        <v>9</v>
      </c>
      <c r="F762" s="11" t="s">
        <v>516</v>
      </c>
      <c r="G762" s="31" t="s">
        <v>514</v>
      </c>
      <c r="H762" s="47">
        <v>129000000</v>
      </c>
      <c r="I762" s="47">
        <v>129000000</v>
      </c>
      <c r="J762" s="11" t="s">
        <v>512</v>
      </c>
      <c r="K762" s="11" t="s">
        <v>513</v>
      </c>
      <c r="L762" s="11" t="s">
        <v>511</v>
      </c>
    </row>
    <row r="763" spans="2:12" ht="60" x14ac:dyDescent="0.2">
      <c r="B763" s="11">
        <v>25101600</v>
      </c>
      <c r="C763" s="11" t="s">
        <v>538</v>
      </c>
      <c r="D763" s="15">
        <v>42034</v>
      </c>
      <c r="E763" s="46">
        <v>2</v>
      </c>
      <c r="F763" s="11" t="s">
        <v>517</v>
      </c>
      <c r="G763" s="31" t="s">
        <v>514</v>
      </c>
      <c r="H763" s="47">
        <v>942000000</v>
      </c>
      <c r="I763" s="47">
        <v>942000000</v>
      </c>
      <c r="J763" s="11" t="s">
        <v>512</v>
      </c>
      <c r="K763" s="11" t="s">
        <v>513</v>
      </c>
      <c r="L763" s="11" t="s">
        <v>511</v>
      </c>
    </row>
    <row r="764" spans="2:12" ht="60" x14ac:dyDescent="0.2">
      <c r="B764" s="11">
        <v>72101511</v>
      </c>
      <c r="C764" s="11" t="s">
        <v>539</v>
      </c>
      <c r="D764" s="15">
        <v>42079</v>
      </c>
      <c r="E764" s="46">
        <v>9</v>
      </c>
      <c r="F764" s="11" t="s">
        <v>515</v>
      </c>
      <c r="G764" s="11" t="s">
        <v>510</v>
      </c>
      <c r="H764" s="47">
        <v>45400000</v>
      </c>
      <c r="I764" s="47">
        <v>45400000</v>
      </c>
      <c r="J764" s="11" t="s">
        <v>512</v>
      </c>
      <c r="K764" s="11" t="s">
        <v>513</v>
      </c>
      <c r="L764" s="11" t="s">
        <v>511</v>
      </c>
    </row>
    <row r="765" spans="2:12" x14ac:dyDescent="0.2">
      <c r="B765" s="11">
        <v>44121600</v>
      </c>
      <c r="C765" s="302" t="s">
        <v>540</v>
      </c>
      <c r="D765" s="303">
        <v>42177</v>
      </c>
      <c r="E765" s="304">
        <v>2</v>
      </c>
      <c r="F765" s="302" t="s">
        <v>518</v>
      </c>
      <c r="G765" s="302" t="s">
        <v>510</v>
      </c>
      <c r="H765" s="305">
        <v>250000000</v>
      </c>
      <c r="I765" s="305">
        <v>250000000</v>
      </c>
      <c r="J765" s="302" t="s">
        <v>512</v>
      </c>
      <c r="K765" s="302" t="s">
        <v>513</v>
      </c>
      <c r="L765" s="302" t="s">
        <v>511</v>
      </c>
    </row>
    <row r="766" spans="2:12" x14ac:dyDescent="0.2">
      <c r="B766" s="11">
        <v>44121700</v>
      </c>
      <c r="C766" s="302"/>
      <c r="D766" s="303"/>
      <c r="E766" s="304"/>
      <c r="F766" s="302"/>
      <c r="G766" s="302"/>
      <c r="H766" s="305"/>
      <c r="I766" s="305"/>
      <c r="J766" s="302"/>
      <c r="K766" s="302"/>
      <c r="L766" s="302"/>
    </row>
    <row r="767" spans="2:12" x14ac:dyDescent="0.2">
      <c r="B767" s="11">
        <v>44121800</v>
      </c>
      <c r="C767" s="302" t="s">
        <v>541</v>
      </c>
      <c r="D767" s="303">
        <v>42108</v>
      </c>
      <c r="E767" s="304">
        <v>6</v>
      </c>
      <c r="F767" s="302" t="s">
        <v>517</v>
      </c>
      <c r="G767" s="302" t="s">
        <v>514</v>
      </c>
      <c r="H767" s="305">
        <v>900000000</v>
      </c>
      <c r="I767" s="305">
        <v>900000000</v>
      </c>
      <c r="J767" s="302" t="s">
        <v>512</v>
      </c>
      <c r="K767" s="302" t="s">
        <v>513</v>
      </c>
      <c r="L767" s="302" t="s">
        <v>511</v>
      </c>
    </row>
    <row r="768" spans="2:12" x14ac:dyDescent="0.2">
      <c r="B768" s="11">
        <v>44121900</v>
      </c>
      <c r="C768" s="302"/>
      <c r="D768" s="303"/>
      <c r="E768" s="304"/>
      <c r="F768" s="302"/>
      <c r="G768" s="302"/>
      <c r="H768" s="305"/>
      <c r="I768" s="305"/>
      <c r="J768" s="302"/>
      <c r="K768" s="302"/>
      <c r="L768" s="302"/>
    </row>
    <row r="769" spans="2:12" x14ac:dyDescent="0.2">
      <c r="B769" s="11">
        <v>44122000</v>
      </c>
      <c r="C769" s="302"/>
      <c r="D769" s="303"/>
      <c r="E769" s="304"/>
      <c r="F769" s="302"/>
      <c r="G769" s="302"/>
      <c r="H769" s="305"/>
      <c r="I769" s="305"/>
      <c r="J769" s="302"/>
      <c r="K769" s="302"/>
      <c r="L769" s="302"/>
    </row>
    <row r="770" spans="2:12" x14ac:dyDescent="0.2">
      <c r="B770" s="11">
        <v>44122100</v>
      </c>
      <c r="C770" s="302"/>
      <c r="D770" s="303"/>
      <c r="E770" s="304"/>
      <c r="F770" s="302"/>
      <c r="G770" s="302"/>
      <c r="H770" s="305"/>
      <c r="I770" s="305"/>
      <c r="J770" s="302"/>
      <c r="K770" s="302"/>
      <c r="L770" s="302"/>
    </row>
    <row r="771" spans="2:12" x14ac:dyDescent="0.2">
      <c r="B771" s="11">
        <v>81131500</v>
      </c>
      <c r="C771" s="302"/>
      <c r="D771" s="303"/>
      <c r="E771" s="304"/>
      <c r="F771" s="302"/>
      <c r="G771" s="302"/>
      <c r="H771" s="305"/>
      <c r="I771" s="305"/>
      <c r="J771" s="302"/>
      <c r="K771" s="302"/>
      <c r="L771" s="302"/>
    </row>
    <row r="772" spans="2:12" x14ac:dyDescent="0.2">
      <c r="B772" s="11">
        <v>41113038</v>
      </c>
      <c r="C772" s="312" t="s">
        <v>542</v>
      </c>
      <c r="D772" s="315">
        <v>42297</v>
      </c>
      <c r="E772" s="316">
        <v>3</v>
      </c>
      <c r="F772" s="309" t="s">
        <v>519</v>
      </c>
      <c r="G772" s="306" t="s">
        <v>520</v>
      </c>
      <c r="H772" s="319">
        <v>26989720</v>
      </c>
      <c r="I772" s="319">
        <v>26989720</v>
      </c>
      <c r="J772" s="306" t="s">
        <v>512</v>
      </c>
      <c r="K772" s="306" t="s">
        <v>513</v>
      </c>
      <c r="L772" s="309" t="s">
        <v>511</v>
      </c>
    </row>
    <row r="773" spans="2:12" x14ac:dyDescent="0.2">
      <c r="B773" s="11">
        <v>85111616</v>
      </c>
      <c r="C773" s="313"/>
      <c r="D773" s="307"/>
      <c r="E773" s="317"/>
      <c r="F773" s="310"/>
      <c r="G773" s="307"/>
      <c r="H773" s="320"/>
      <c r="I773" s="320"/>
      <c r="J773" s="307"/>
      <c r="K773" s="307"/>
      <c r="L773" s="310"/>
    </row>
    <row r="774" spans="2:12" x14ac:dyDescent="0.2">
      <c r="B774" s="11">
        <v>85121810</v>
      </c>
      <c r="C774" s="314"/>
      <c r="D774" s="308"/>
      <c r="E774" s="318"/>
      <c r="F774" s="311"/>
      <c r="G774" s="308"/>
      <c r="H774" s="321"/>
      <c r="I774" s="321"/>
      <c r="J774" s="308"/>
      <c r="K774" s="308"/>
      <c r="L774" s="311"/>
    </row>
    <row r="775" spans="2:12" ht="60" x14ac:dyDescent="0.2">
      <c r="B775" s="11">
        <v>90111501</v>
      </c>
      <c r="C775" s="112" t="s">
        <v>543</v>
      </c>
      <c r="D775" s="180">
        <v>42315</v>
      </c>
      <c r="E775" s="181">
        <v>1</v>
      </c>
      <c r="F775" s="11" t="s">
        <v>516</v>
      </c>
      <c r="G775" s="31" t="s">
        <v>514</v>
      </c>
      <c r="H775" s="182">
        <v>42900000</v>
      </c>
      <c r="I775" s="182">
        <v>42900000</v>
      </c>
      <c r="J775" s="11" t="s">
        <v>512</v>
      </c>
      <c r="K775" s="11" t="s">
        <v>513</v>
      </c>
      <c r="L775" s="11" t="s">
        <v>511</v>
      </c>
    </row>
    <row r="776" spans="2:12" ht="60" x14ac:dyDescent="0.2">
      <c r="B776" s="11">
        <v>93141506</v>
      </c>
      <c r="C776" s="112" t="s">
        <v>544</v>
      </c>
      <c r="D776" s="180" t="s">
        <v>1392</v>
      </c>
      <c r="E776" s="181">
        <v>1</v>
      </c>
      <c r="F776" s="11" t="s">
        <v>521</v>
      </c>
      <c r="G776" s="31" t="s">
        <v>514</v>
      </c>
      <c r="H776" s="182">
        <v>58500000</v>
      </c>
      <c r="I776" s="182">
        <v>58500000</v>
      </c>
      <c r="J776" s="11" t="s">
        <v>512</v>
      </c>
      <c r="K776" s="11" t="s">
        <v>513</v>
      </c>
      <c r="L776" s="11" t="s">
        <v>511</v>
      </c>
    </row>
    <row r="777" spans="2:12" ht="60" x14ac:dyDescent="0.2">
      <c r="B777" s="11">
        <v>25101500</v>
      </c>
      <c r="C777" s="112" t="s">
        <v>545</v>
      </c>
      <c r="D777" s="180">
        <v>42329</v>
      </c>
      <c r="E777" s="181">
        <v>1</v>
      </c>
      <c r="F777" s="11" t="s">
        <v>515</v>
      </c>
      <c r="G777" s="31" t="s">
        <v>514</v>
      </c>
      <c r="H777" s="182">
        <v>60189984</v>
      </c>
      <c r="I777" s="182">
        <v>60189984</v>
      </c>
      <c r="J777" s="11" t="s">
        <v>512</v>
      </c>
      <c r="K777" s="11" t="s">
        <v>513</v>
      </c>
      <c r="L777" s="11" t="s">
        <v>511</v>
      </c>
    </row>
    <row r="778" spans="2:12" ht="60" x14ac:dyDescent="0.2">
      <c r="B778" s="11">
        <v>76111501</v>
      </c>
      <c r="C778" s="11" t="s">
        <v>546</v>
      </c>
      <c r="D778" s="180">
        <v>42005</v>
      </c>
      <c r="E778" s="181">
        <v>12</v>
      </c>
      <c r="F778" s="11" t="s">
        <v>522</v>
      </c>
      <c r="G778" s="11" t="s">
        <v>510</v>
      </c>
      <c r="H778" s="47">
        <v>350000000</v>
      </c>
      <c r="I778" s="47">
        <v>350000000</v>
      </c>
      <c r="J778" s="11" t="s">
        <v>512</v>
      </c>
      <c r="K778" s="11" t="s">
        <v>513</v>
      </c>
      <c r="L778" s="11" t="s">
        <v>511</v>
      </c>
    </row>
    <row r="779" spans="2:12" ht="60" x14ac:dyDescent="0.2">
      <c r="B779" s="11">
        <v>76111501</v>
      </c>
      <c r="C779" s="11" t="s">
        <v>547</v>
      </c>
      <c r="D779" s="180">
        <v>42024</v>
      </c>
      <c r="E779" s="181">
        <v>11</v>
      </c>
      <c r="F779" s="11" t="s">
        <v>521</v>
      </c>
      <c r="G779" s="31" t="s">
        <v>514</v>
      </c>
      <c r="H779" s="47">
        <v>80000000</v>
      </c>
      <c r="I779" s="47">
        <v>80000000</v>
      </c>
      <c r="J779" s="11" t="s">
        <v>512</v>
      </c>
      <c r="K779" s="11" t="s">
        <v>513</v>
      </c>
      <c r="L779" s="11" t="s">
        <v>511</v>
      </c>
    </row>
    <row r="780" spans="2:12" ht="60" x14ac:dyDescent="0.2">
      <c r="B780" s="11">
        <v>91111501</v>
      </c>
      <c r="C780" s="11" t="s">
        <v>548</v>
      </c>
      <c r="D780" s="15">
        <v>42201</v>
      </c>
      <c r="E780" s="181">
        <v>2</v>
      </c>
      <c r="F780" s="11" t="s">
        <v>516</v>
      </c>
      <c r="G780" s="31" t="s">
        <v>514</v>
      </c>
      <c r="H780" s="47">
        <v>200000000</v>
      </c>
      <c r="I780" s="47">
        <v>200000000</v>
      </c>
      <c r="J780" s="11" t="s">
        <v>512</v>
      </c>
      <c r="K780" s="11" t="s">
        <v>513</v>
      </c>
      <c r="L780" s="11" t="s">
        <v>511</v>
      </c>
    </row>
    <row r="781" spans="2:12" ht="48" x14ac:dyDescent="0.2">
      <c r="B781" s="11">
        <v>86100000</v>
      </c>
      <c r="C781" s="2" t="s">
        <v>952</v>
      </c>
      <c r="D781" s="15">
        <v>42095</v>
      </c>
      <c r="E781" s="11" t="s">
        <v>588</v>
      </c>
      <c r="F781" s="11" t="s">
        <v>953</v>
      </c>
      <c r="G781" s="11" t="s">
        <v>14</v>
      </c>
      <c r="H781" s="183">
        <v>130000000</v>
      </c>
      <c r="I781" s="183">
        <v>130000000</v>
      </c>
      <c r="J781" s="11" t="s">
        <v>15</v>
      </c>
      <c r="K781" s="11" t="s">
        <v>16</v>
      </c>
      <c r="L781" s="11" t="s">
        <v>954</v>
      </c>
    </row>
    <row r="782" spans="2:12" ht="48" x14ac:dyDescent="0.2">
      <c r="B782" s="22">
        <v>82101801</v>
      </c>
      <c r="C782" s="2" t="s">
        <v>955</v>
      </c>
      <c r="D782" s="15">
        <v>42095</v>
      </c>
      <c r="E782" s="11" t="s">
        <v>105</v>
      </c>
      <c r="F782" s="11" t="s">
        <v>110</v>
      </c>
      <c r="G782" s="11" t="s">
        <v>14</v>
      </c>
      <c r="H782" s="183">
        <v>20000000</v>
      </c>
      <c r="I782" s="183">
        <v>20000000</v>
      </c>
      <c r="J782" s="11" t="s">
        <v>15</v>
      </c>
      <c r="K782" s="11" t="s">
        <v>16</v>
      </c>
      <c r="L782" s="11" t="s">
        <v>954</v>
      </c>
    </row>
    <row r="783" spans="2:12" ht="108" x14ac:dyDescent="0.2">
      <c r="B783" s="11">
        <v>80111600</v>
      </c>
      <c r="C783" s="3" t="s">
        <v>1393</v>
      </c>
      <c r="D783" s="184">
        <v>42005</v>
      </c>
      <c r="E783" s="11" t="s">
        <v>493</v>
      </c>
      <c r="F783" s="11" t="s">
        <v>956</v>
      </c>
      <c r="G783" s="11" t="s">
        <v>14</v>
      </c>
      <c r="H783" s="185">
        <v>603000000</v>
      </c>
      <c r="I783" s="185">
        <v>603000000</v>
      </c>
      <c r="J783" s="11" t="s">
        <v>15</v>
      </c>
      <c r="K783" s="11" t="s">
        <v>16</v>
      </c>
      <c r="L783" s="11" t="s">
        <v>954</v>
      </c>
    </row>
    <row r="784" spans="2:12" ht="48" x14ac:dyDescent="0.2">
      <c r="B784" s="11">
        <v>86121504</v>
      </c>
      <c r="C784" s="3" t="s">
        <v>1394</v>
      </c>
      <c r="D784" s="15">
        <v>42036</v>
      </c>
      <c r="E784" s="11" t="s">
        <v>29</v>
      </c>
      <c r="F784" s="11" t="s">
        <v>956</v>
      </c>
      <c r="G784" s="11" t="s">
        <v>14</v>
      </c>
      <c r="H784" s="185">
        <v>87675818</v>
      </c>
      <c r="I784" s="185">
        <v>87675818</v>
      </c>
      <c r="J784" s="11" t="s">
        <v>15</v>
      </c>
      <c r="K784" s="11" t="s">
        <v>16</v>
      </c>
      <c r="L784" s="11" t="s">
        <v>954</v>
      </c>
    </row>
    <row r="785" spans="2:12" ht="48" x14ac:dyDescent="0.2">
      <c r="B785" s="22">
        <v>82101500</v>
      </c>
      <c r="C785" s="3" t="s">
        <v>1395</v>
      </c>
      <c r="D785" s="15">
        <v>42186</v>
      </c>
      <c r="E785" s="11" t="s">
        <v>108</v>
      </c>
      <c r="F785" s="11" t="s">
        <v>110</v>
      </c>
      <c r="G785" s="11" t="s">
        <v>742</v>
      </c>
      <c r="H785" s="185">
        <v>10000000</v>
      </c>
      <c r="I785" s="185">
        <v>6000000000</v>
      </c>
      <c r="J785" s="11" t="s">
        <v>15</v>
      </c>
      <c r="K785" s="11" t="s">
        <v>16</v>
      </c>
      <c r="L785" s="11" t="s">
        <v>954</v>
      </c>
    </row>
    <row r="786" spans="2:12" ht="48" x14ac:dyDescent="0.2">
      <c r="B786" s="22">
        <v>86121504</v>
      </c>
      <c r="C786" s="3" t="s">
        <v>957</v>
      </c>
      <c r="D786" s="15">
        <v>42005</v>
      </c>
      <c r="E786" s="11" t="s">
        <v>493</v>
      </c>
      <c r="F786" s="11" t="s">
        <v>956</v>
      </c>
      <c r="G786" s="11" t="s">
        <v>958</v>
      </c>
      <c r="H786" s="185">
        <v>6240000000</v>
      </c>
      <c r="I786" s="185">
        <v>6240000000</v>
      </c>
      <c r="J786" s="11" t="s">
        <v>15</v>
      </c>
      <c r="K786" s="11" t="s">
        <v>16</v>
      </c>
      <c r="L786" s="11" t="s">
        <v>954</v>
      </c>
    </row>
    <row r="787" spans="2:12" ht="48" x14ac:dyDescent="0.2">
      <c r="B787" s="11" t="s">
        <v>959</v>
      </c>
      <c r="C787" s="3" t="s">
        <v>1396</v>
      </c>
      <c r="D787" s="15">
        <v>42005</v>
      </c>
      <c r="E787" s="11" t="s">
        <v>507</v>
      </c>
      <c r="F787" s="11" t="s">
        <v>1158</v>
      </c>
      <c r="G787" s="11" t="s">
        <v>742</v>
      </c>
      <c r="H787" s="49">
        <v>4100899976</v>
      </c>
      <c r="I787" s="49">
        <v>4100899976</v>
      </c>
      <c r="J787" s="11" t="s">
        <v>15</v>
      </c>
      <c r="K787" s="11" t="s">
        <v>16</v>
      </c>
      <c r="L787" s="11" t="s">
        <v>954</v>
      </c>
    </row>
    <row r="788" spans="2:12" ht="48" x14ac:dyDescent="0.2">
      <c r="B788" s="186" t="s">
        <v>961</v>
      </c>
      <c r="C788" s="3" t="s">
        <v>962</v>
      </c>
      <c r="D788" s="15">
        <v>42064</v>
      </c>
      <c r="E788" s="11" t="s">
        <v>555</v>
      </c>
      <c r="F788" s="11" t="s">
        <v>953</v>
      </c>
      <c r="G788" s="11" t="s">
        <v>742</v>
      </c>
      <c r="H788" s="49">
        <v>367877000</v>
      </c>
      <c r="I788" s="49">
        <v>367877000</v>
      </c>
      <c r="J788" s="11" t="s">
        <v>15</v>
      </c>
      <c r="K788" s="11" t="s">
        <v>16</v>
      </c>
      <c r="L788" s="11" t="s">
        <v>954</v>
      </c>
    </row>
    <row r="789" spans="2:12" ht="48" x14ac:dyDescent="0.2">
      <c r="B789" s="186" t="s">
        <v>963</v>
      </c>
      <c r="C789" s="3" t="s">
        <v>1397</v>
      </c>
      <c r="D789" s="184">
        <v>42064</v>
      </c>
      <c r="E789" s="11" t="s">
        <v>555</v>
      </c>
      <c r="F789" s="11" t="s">
        <v>960</v>
      </c>
      <c r="G789" s="11" t="s">
        <v>742</v>
      </c>
      <c r="H789" s="49">
        <v>1522080000</v>
      </c>
      <c r="I789" s="49">
        <v>1522080000</v>
      </c>
      <c r="J789" s="11" t="s">
        <v>15</v>
      </c>
      <c r="K789" s="11" t="s">
        <v>16</v>
      </c>
      <c r="L789" s="11" t="s">
        <v>954</v>
      </c>
    </row>
    <row r="790" spans="2:12" ht="48" x14ac:dyDescent="0.2">
      <c r="B790" s="186" t="s">
        <v>964</v>
      </c>
      <c r="C790" s="3" t="s">
        <v>1398</v>
      </c>
      <c r="D790" s="15">
        <v>42005</v>
      </c>
      <c r="E790" s="11" t="s">
        <v>35</v>
      </c>
      <c r="F790" s="11" t="s">
        <v>965</v>
      </c>
      <c r="G790" s="11" t="s">
        <v>742</v>
      </c>
      <c r="H790" s="49">
        <v>184500000</v>
      </c>
      <c r="I790" s="49">
        <v>184500000</v>
      </c>
      <c r="J790" s="11" t="s">
        <v>15</v>
      </c>
      <c r="K790" s="11" t="s">
        <v>16</v>
      </c>
      <c r="L790" s="11" t="s">
        <v>954</v>
      </c>
    </row>
    <row r="791" spans="2:12" ht="48" x14ac:dyDescent="0.2">
      <c r="B791" s="186">
        <v>56121000</v>
      </c>
      <c r="C791" s="3" t="s">
        <v>1399</v>
      </c>
      <c r="D791" s="15">
        <v>42036</v>
      </c>
      <c r="E791" s="11" t="s">
        <v>555</v>
      </c>
      <c r="F791" s="11" t="s">
        <v>965</v>
      </c>
      <c r="G791" s="11" t="s">
        <v>742</v>
      </c>
      <c r="H791" s="49">
        <v>42804000</v>
      </c>
      <c r="I791" s="49">
        <v>42804000</v>
      </c>
      <c r="J791" s="11" t="s">
        <v>15</v>
      </c>
      <c r="K791" s="11" t="s">
        <v>16</v>
      </c>
      <c r="L791" s="11" t="s">
        <v>954</v>
      </c>
    </row>
    <row r="792" spans="2:12" ht="48" x14ac:dyDescent="0.2">
      <c r="B792" s="22">
        <v>56121000</v>
      </c>
      <c r="C792" s="3" t="s">
        <v>1400</v>
      </c>
      <c r="D792" s="15">
        <v>42036</v>
      </c>
      <c r="E792" s="11" t="s">
        <v>555</v>
      </c>
      <c r="F792" s="11" t="s">
        <v>965</v>
      </c>
      <c r="G792" s="11" t="s">
        <v>742</v>
      </c>
      <c r="H792" s="49">
        <v>36900000</v>
      </c>
      <c r="I792" s="49">
        <v>36900000</v>
      </c>
      <c r="J792" s="11" t="s">
        <v>15</v>
      </c>
      <c r="K792" s="11" t="s">
        <v>16</v>
      </c>
      <c r="L792" s="11" t="s">
        <v>954</v>
      </c>
    </row>
    <row r="793" spans="2:12" ht="48" x14ac:dyDescent="0.2">
      <c r="B793" s="11">
        <v>56122000</v>
      </c>
      <c r="C793" s="3" t="s">
        <v>966</v>
      </c>
      <c r="D793" s="15">
        <v>42036</v>
      </c>
      <c r="E793" s="11" t="s">
        <v>555</v>
      </c>
      <c r="F793" s="11" t="s">
        <v>965</v>
      </c>
      <c r="G793" s="11" t="s">
        <v>742</v>
      </c>
      <c r="H793" s="49">
        <v>318600000</v>
      </c>
      <c r="I793" s="49">
        <v>318600000</v>
      </c>
      <c r="J793" s="11" t="s">
        <v>15</v>
      </c>
      <c r="K793" s="11" t="s">
        <v>16</v>
      </c>
      <c r="L793" s="11" t="s">
        <v>954</v>
      </c>
    </row>
    <row r="794" spans="2:12" ht="60" x14ac:dyDescent="0.2">
      <c r="B794" s="187" t="s">
        <v>964</v>
      </c>
      <c r="C794" s="4" t="s">
        <v>1401</v>
      </c>
      <c r="D794" s="188">
        <v>42005</v>
      </c>
      <c r="E794" s="189" t="s">
        <v>35</v>
      </c>
      <c r="F794" s="189" t="s">
        <v>965</v>
      </c>
      <c r="G794" s="189" t="s">
        <v>742</v>
      </c>
      <c r="H794" s="50">
        <v>498270000</v>
      </c>
      <c r="I794" s="50">
        <v>498270000</v>
      </c>
      <c r="J794" s="189" t="s">
        <v>15</v>
      </c>
      <c r="K794" s="189" t="s">
        <v>16</v>
      </c>
      <c r="L794" s="189" t="s">
        <v>954</v>
      </c>
    </row>
    <row r="795" spans="2:12" ht="48" x14ac:dyDescent="0.2">
      <c r="B795" s="22">
        <v>56120000</v>
      </c>
      <c r="C795" s="190" t="s">
        <v>967</v>
      </c>
      <c r="D795" s="191">
        <v>41640</v>
      </c>
      <c r="E795" s="11" t="s">
        <v>624</v>
      </c>
      <c r="F795" s="11" t="s">
        <v>965</v>
      </c>
      <c r="G795" s="11" t="s">
        <v>742</v>
      </c>
      <c r="H795" s="192">
        <v>1538082280</v>
      </c>
      <c r="I795" s="192">
        <v>1538082280</v>
      </c>
      <c r="J795" s="11" t="s">
        <v>15</v>
      </c>
      <c r="K795" s="11" t="s">
        <v>16</v>
      </c>
      <c r="L795" s="11" t="s">
        <v>954</v>
      </c>
    </row>
    <row r="796" spans="2:12" ht="48" x14ac:dyDescent="0.2">
      <c r="B796" s="11">
        <v>56121400</v>
      </c>
      <c r="C796" s="3" t="s">
        <v>1402</v>
      </c>
      <c r="D796" s="191">
        <v>41640</v>
      </c>
      <c r="E796" s="11" t="s">
        <v>624</v>
      </c>
      <c r="F796" s="11" t="s">
        <v>965</v>
      </c>
      <c r="G796" s="11" t="s">
        <v>742</v>
      </c>
      <c r="H796" s="192">
        <v>68619000</v>
      </c>
      <c r="I796" s="192">
        <v>68619000</v>
      </c>
      <c r="J796" s="11" t="s">
        <v>15</v>
      </c>
      <c r="K796" s="11" t="s">
        <v>16</v>
      </c>
      <c r="L796" s="11" t="s">
        <v>954</v>
      </c>
    </row>
    <row r="797" spans="2:12" ht="48" x14ac:dyDescent="0.2">
      <c r="B797" s="11">
        <v>56121400</v>
      </c>
      <c r="C797" s="3" t="s">
        <v>1403</v>
      </c>
      <c r="D797" s="191">
        <v>41640</v>
      </c>
      <c r="E797" s="11" t="s">
        <v>624</v>
      </c>
      <c r="F797" s="11" t="s">
        <v>965</v>
      </c>
      <c r="G797" s="11" t="s">
        <v>742</v>
      </c>
      <c r="H797" s="192">
        <v>115650000</v>
      </c>
      <c r="I797" s="192">
        <v>115650000</v>
      </c>
      <c r="J797" s="11" t="s">
        <v>15</v>
      </c>
      <c r="K797" s="11" t="s">
        <v>16</v>
      </c>
      <c r="L797" s="11" t="s">
        <v>954</v>
      </c>
    </row>
    <row r="798" spans="2:12" ht="48" x14ac:dyDescent="0.2">
      <c r="B798" s="186" t="s">
        <v>968</v>
      </c>
      <c r="C798" s="3" t="s">
        <v>1404</v>
      </c>
      <c r="D798" s="15">
        <v>42036</v>
      </c>
      <c r="E798" s="11" t="s">
        <v>507</v>
      </c>
      <c r="F798" s="11" t="s">
        <v>960</v>
      </c>
      <c r="G798" s="11" t="s">
        <v>742</v>
      </c>
      <c r="H798" s="49">
        <v>3500000000</v>
      </c>
      <c r="I798" s="49">
        <v>3500000000</v>
      </c>
      <c r="J798" s="11" t="s">
        <v>15</v>
      </c>
      <c r="K798" s="11" t="s">
        <v>16</v>
      </c>
      <c r="L798" s="11" t="s">
        <v>954</v>
      </c>
    </row>
    <row r="799" spans="2:12" ht="48" x14ac:dyDescent="0.2">
      <c r="B799" s="186" t="s">
        <v>968</v>
      </c>
      <c r="C799" s="3" t="s">
        <v>969</v>
      </c>
      <c r="D799" s="15">
        <v>42036</v>
      </c>
      <c r="E799" s="11" t="s">
        <v>507</v>
      </c>
      <c r="F799" s="11" t="s">
        <v>960</v>
      </c>
      <c r="G799" s="11" t="s">
        <v>742</v>
      </c>
      <c r="H799" s="49">
        <v>3800000000</v>
      </c>
      <c r="I799" s="49">
        <v>3800000000</v>
      </c>
      <c r="J799" s="11" t="s">
        <v>15</v>
      </c>
      <c r="K799" s="11" t="s">
        <v>16</v>
      </c>
      <c r="L799" s="11" t="s">
        <v>954</v>
      </c>
    </row>
    <row r="800" spans="2:12" ht="48" x14ac:dyDescent="0.2">
      <c r="B800" s="186" t="s">
        <v>970</v>
      </c>
      <c r="C800" s="3" t="s">
        <v>971</v>
      </c>
      <c r="D800" s="15">
        <v>42064</v>
      </c>
      <c r="E800" s="11" t="s">
        <v>336</v>
      </c>
      <c r="F800" s="11" t="s">
        <v>953</v>
      </c>
      <c r="G800" s="11" t="s">
        <v>742</v>
      </c>
      <c r="H800" s="49">
        <v>300000000</v>
      </c>
      <c r="I800" s="49">
        <v>300000000</v>
      </c>
      <c r="J800" s="11" t="s">
        <v>15</v>
      </c>
      <c r="K800" s="11" t="s">
        <v>16</v>
      </c>
      <c r="L800" s="11" t="s">
        <v>954</v>
      </c>
    </row>
    <row r="801" spans="2:12" ht="48" x14ac:dyDescent="0.2">
      <c r="B801" s="186" t="s">
        <v>970</v>
      </c>
      <c r="C801" s="3" t="s">
        <v>972</v>
      </c>
      <c r="D801" s="15">
        <v>42064</v>
      </c>
      <c r="E801" s="11" t="s">
        <v>336</v>
      </c>
      <c r="F801" s="11" t="s">
        <v>956</v>
      </c>
      <c r="G801" s="11" t="s">
        <v>742</v>
      </c>
      <c r="H801" s="7">
        <v>150000000</v>
      </c>
      <c r="I801" s="7">
        <v>150000000</v>
      </c>
      <c r="J801" s="11" t="s">
        <v>15</v>
      </c>
      <c r="K801" s="11" t="s">
        <v>16</v>
      </c>
      <c r="L801" s="11" t="s">
        <v>954</v>
      </c>
    </row>
    <row r="802" spans="2:12" ht="48" x14ac:dyDescent="0.2">
      <c r="B802" s="22" t="s">
        <v>973</v>
      </c>
      <c r="C802" s="5" t="s">
        <v>974</v>
      </c>
      <c r="D802" s="15">
        <v>42064</v>
      </c>
      <c r="E802" s="11" t="s">
        <v>336</v>
      </c>
      <c r="F802" s="11" t="s">
        <v>953</v>
      </c>
      <c r="G802" s="11" t="s">
        <v>742</v>
      </c>
      <c r="H802" s="7">
        <v>500000000</v>
      </c>
      <c r="I802" s="7">
        <v>500000000</v>
      </c>
      <c r="J802" s="11" t="s">
        <v>15</v>
      </c>
      <c r="K802" s="11" t="s">
        <v>16</v>
      </c>
      <c r="L802" s="11" t="s">
        <v>954</v>
      </c>
    </row>
    <row r="803" spans="2:12" ht="48" x14ac:dyDescent="0.2">
      <c r="B803" s="22" t="s">
        <v>975</v>
      </c>
      <c r="C803" s="3" t="s">
        <v>976</v>
      </c>
      <c r="D803" s="15">
        <v>42064</v>
      </c>
      <c r="E803" s="11" t="s">
        <v>336</v>
      </c>
      <c r="F803" s="11" t="s">
        <v>960</v>
      </c>
      <c r="G803" s="11" t="s">
        <v>742</v>
      </c>
      <c r="H803" s="7">
        <v>750000000</v>
      </c>
      <c r="I803" s="7">
        <v>750000000</v>
      </c>
      <c r="J803" s="11" t="s">
        <v>15</v>
      </c>
      <c r="K803" s="11" t="s">
        <v>16</v>
      </c>
      <c r="L803" s="11" t="s">
        <v>954</v>
      </c>
    </row>
    <row r="804" spans="2:12" ht="60" x14ac:dyDescent="0.2">
      <c r="B804" s="11">
        <v>80111600</v>
      </c>
      <c r="C804" s="3" t="s">
        <v>977</v>
      </c>
      <c r="D804" s="15">
        <v>42005</v>
      </c>
      <c r="E804" s="11" t="s">
        <v>493</v>
      </c>
      <c r="F804" s="11" t="s">
        <v>956</v>
      </c>
      <c r="G804" s="11" t="s">
        <v>14</v>
      </c>
      <c r="H804" s="7">
        <v>50400000</v>
      </c>
      <c r="I804" s="7">
        <v>50400000</v>
      </c>
      <c r="J804" s="11" t="s">
        <v>15</v>
      </c>
      <c r="K804" s="11" t="s">
        <v>16</v>
      </c>
      <c r="L804" s="11" t="s">
        <v>954</v>
      </c>
    </row>
    <row r="805" spans="2:12" ht="48" x14ac:dyDescent="0.2">
      <c r="B805" s="11">
        <v>80111600</v>
      </c>
      <c r="C805" s="3" t="s">
        <v>978</v>
      </c>
      <c r="D805" s="15">
        <v>42005</v>
      </c>
      <c r="E805" s="11" t="s">
        <v>493</v>
      </c>
      <c r="F805" s="11" t="s">
        <v>956</v>
      </c>
      <c r="G805" s="11" t="s">
        <v>14</v>
      </c>
      <c r="H805" s="7">
        <v>66000000</v>
      </c>
      <c r="I805" s="7">
        <v>66000000</v>
      </c>
      <c r="J805" s="11" t="s">
        <v>15</v>
      </c>
      <c r="K805" s="11" t="s">
        <v>16</v>
      </c>
      <c r="L805" s="11" t="s">
        <v>954</v>
      </c>
    </row>
    <row r="806" spans="2:12" ht="72" x14ac:dyDescent="0.2">
      <c r="B806" s="11">
        <v>80111600</v>
      </c>
      <c r="C806" s="3" t="s">
        <v>979</v>
      </c>
      <c r="D806" s="15">
        <v>42005</v>
      </c>
      <c r="E806" s="11" t="s">
        <v>493</v>
      </c>
      <c r="F806" s="11" t="s">
        <v>956</v>
      </c>
      <c r="G806" s="11" t="s">
        <v>14</v>
      </c>
      <c r="H806" s="7">
        <v>54000000</v>
      </c>
      <c r="I806" s="7">
        <v>54000000</v>
      </c>
      <c r="J806" s="11" t="s">
        <v>15</v>
      </c>
      <c r="K806" s="11" t="s">
        <v>16</v>
      </c>
      <c r="L806" s="11" t="s">
        <v>954</v>
      </c>
    </row>
    <row r="807" spans="2:12" ht="60" x14ac:dyDescent="0.2">
      <c r="B807" s="11">
        <v>80111600</v>
      </c>
      <c r="C807" s="3" t="s">
        <v>980</v>
      </c>
      <c r="D807" s="15">
        <v>42005</v>
      </c>
      <c r="E807" s="11" t="s">
        <v>493</v>
      </c>
      <c r="F807" s="11" t="s">
        <v>956</v>
      </c>
      <c r="G807" s="11" t="s">
        <v>14</v>
      </c>
      <c r="H807" s="7">
        <v>42000000</v>
      </c>
      <c r="I807" s="7">
        <v>42000000</v>
      </c>
      <c r="J807" s="11" t="s">
        <v>15</v>
      </c>
      <c r="K807" s="11" t="s">
        <v>16</v>
      </c>
      <c r="L807" s="11" t="s">
        <v>954</v>
      </c>
    </row>
    <row r="808" spans="2:12" ht="48" x14ac:dyDescent="0.2">
      <c r="B808" s="11">
        <v>80111600</v>
      </c>
      <c r="C808" s="3" t="s">
        <v>981</v>
      </c>
      <c r="D808" s="15">
        <v>42005</v>
      </c>
      <c r="E808" s="11" t="s">
        <v>493</v>
      </c>
      <c r="F808" s="11" t="s">
        <v>956</v>
      </c>
      <c r="G808" s="11" t="s">
        <v>14</v>
      </c>
      <c r="H808" s="7">
        <v>30000000</v>
      </c>
      <c r="I808" s="7">
        <v>30000000</v>
      </c>
      <c r="J808" s="11" t="s">
        <v>15</v>
      </c>
      <c r="K808" s="11" t="s">
        <v>16</v>
      </c>
      <c r="L808" s="11" t="s">
        <v>954</v>
      </c>
    </row>
    <row r="809" spans="2:12" ht="60" x14ac:dyDescent="0.2">
      <c r="B809" s="11">
        <v>80111600</v>
      </c>
      <c r="C809" s="3" t="s">
        <v>1405</v>
      </c>
      <c r="D809" s="15">
        <v>42005</v>
      </c>
      <c r="E809" s="11" t="s">
        <v>493</v>
      </c>
      <c r="F809" s="11" t="s">
        <v>956</v>
      </c>
      <c r="G809" s="11" t="s">
        <v>31</v>
      </c>
      <c r="H809" s="7">
        <v>26400000</v>
      </c>
      <c r="I809" s="7">
        <v>26400000</v>
      </c>
      <c r="J809" s="11" t="s">
        <v>15</v>
      </c>
      <c r="K809" s="11" t="s">
        <v>16</v>
      </c>
      <c r="L809" s="11" t="s">
        <v>954</v>
      </c>
    </row>
    <row r="810" spans="2:12" ht="48" x14ac:dyDescent="0.2">
      <c r="B810" s="22">
        <v>86121504</v>
      </c>
      <c r="C810" s="3" t="s">
        <v>982</v>
      </c>
      <c r="D810" s="15">
        <v>42064</v>
      </c>
      <c r="E810" s="11" t="s">
        <v>336</v>
      </c>
      <c r="F810" s="11" t="s">
        <v>956</v>
      </c>
      <c r="G810" s="11" t="s">
        <v>14</v>
      </c>
      <c r="H810" s="7">
        <v>149600000</v>
      </c>
      <c r="I810" s="7">
        <v>149600000</v>
      </c>
      <c r="J810" s="11" t="s">
        <v>15</v>
      </c>
      <c r="K810" s="11" t="s">
        <v>16</v>
      </c>
      <c r="L810" s="11" t="s">
        <v>954</v>
      </c>
    </row>
    <row r="811" spans="2:12" ht="48" x14ac:dyDescent="0.2">
      <c r="B811" s="11">
        <v>80111600</v>
      </c>
      <c r="C811" s="3" t="s">
        <v>983</v>
      </c>
      <c r="D811" s="15">
        <v>42005</v>
      </c>
      <c r="E811" s="11" t="s">
        <v>493</v>
      </c>
      <c r="F811" s="11" t="s">
        <v>956</v>
      </c>
      <c r="G811" s="11" t="s">
        <v>14</v>
      </c>
      <c r="H811" s="7">
        <v>50400000</v>
      </c>
      <c r="I811" s="7">
        <v>50400000</v>
      </c>
      <c r="J811" s="11" t="s">
        <v>15</v>
      </c>
      <c r="K811" s="11" t="s">
        <v>16</v>
      </c>
      <c r="L811" s="11" t="s">
        <v>954</v>
      </c>
    </row>
    <row r="812" spans="2:12" ht="72" x14ac:dyDescent="0.2">
      <c r="B812" s="11">
        <v>86121504</v>
      </c>
      <c r="C812" s="3" t="s">
        <v>1406</v>
      </c>
      <c r="D812" s="15">
        <v>42064</v>
      </c>
      <c r="E812" s="11" t="s">
        <v>336</v>
      </c>
      <c r="F812" s="11" t="s">
        <v>960</v>
      </c>
      <c r="G812" s="11" t="s">
        <v>742</v>
      </c>
      <c r="H812" s="7">
        <v>6422500000</v>
      </c>
      <c r="I812" s="7">
        <v>6422500000</v>
      </c>
      <c r="J812" s="11" t="s">
        <v>15</v>
      </c>
      <c r="K812" s="11" t="s">
        <v>16</v>
      </c>
      <c r="L812" s="11" t="s">
        <v>954</v>
      </c>
    </row>
    <row r="813" spans="2:12" ht="60" x14ac:dyDescent="0.2">
      <c r="B813" s="11">
        <v>80111600</v>
      </c>
      <c r="C813" s="3" t="s">
        <v>1407</v>
      </c>
      <c r="D813" s="15">
        <v>42005</v>
      </c>
      <c r="E813" s="11" t="s">
        <v>493</v>
      </c>
      <c r="F813" s="11" t="s">
        <v>956</v>
      </c>
      <c r="G813" s="11" t="s">
        <v>14</v>
      </c>
      <c r="H813" s="7">
        <v>138000000</v>
      </c>
      <c r="I813" s="7">
        <v>138000000</v>
      </c>
      <c r="J813" s="11" t="s">
        <v>15</v>
      </c>
      <c r="K813" s="11" t="s">
        <v>16</v>
      </c>
      <c r="L813" s="11" t="s">
        <v>954</v>
      </c>
    </row>
    <row r="814" spans="2:12" ht="48" x14ac:dyDescent="0.2">
      <c r="B814" s="22">
        <v>86132001</v>
      </c>
      <c r="C814" s="3" t="s">
        <v>984</v>
      </c>
      <c r="D814" s="15">
        <v>42064</v>
      </c>
      <c r="E814" s="11" t="s">
        <v>336</v>
      </c>
      <c r="F814" s="11" t="s">
        <v>960</v>
      </c>
      <c r="G814" s="11" t="s">
        <v>742</v>
      </c>
      <c r="H814" s="7">
        <v>1500000000</v>
      </c>
      <c r="I814" s="7">
        <v>1500000000</v>
      </c>
      <c r="J814" s="11" t="s">
        <v>15</v>
      </c>
      <c r="K814" s="11" t="s">
        <v>16</v>
      </c>
      <c r="L814" s="11" t="s">
        <v>954</v>
      </c>
    </row>
    <row r="815" spans="2:12" ht="48" x14ac:dyDescent="0.2">
      <c r="B815" s="186" t="s">
        <v>970</v>
      </c>
      <c r="C815" s="3" t="s">
        <v>985</v>
      </c>
      <c r="D815" s="15">
        <v>42064</v>
      </c>
      <c r="E815" s="11" t="s">
        <v>336</v>
      </c>
      <c r="F815" s="11" t="s">
        <v>953</v>
      </c>
      <c r="G815" s="11" t="s">
        <v>14</v>
      </c>
      <c r="H815" s="7">
        <v>156000000</v>
      </c>
      <c r="I815" s="7">
        <v>156000000</v>
      </c>
      <c r="J815" s="11" t="s">
        <v>15</v>
      </c>
      <c r="K815" s="11" t="s">
        <v>16</v>
      </c>
      <c r="L815" s="11" t="s">
        <v>954</v>
      </c>
    </row>
    <row r="816" spans="2:12" ht="48" x14ac:dyDescent="0.2">
      <c r="B816" s="186" t="s">
        <v>970</v>
      </c>
      <c r="C816" s="3" t="s">
        <v>986</v>
      </c>
      <c r="D816" s="15">
        <v>42064</v>
      </c>
      <c r="E816" s="11" t="s">
        <v>336</v>
      </c>
      <c r="F816" s="11" t="s">
        <v>953</v>
      </c>
      <c r="G816" s="11" t="s">
        <v>742</v>
      </c>
      <c r="H816" s="7">
        <v>549600000</v>
      </c>
      <c r="I816" s="7">
        <v>549600000</v>
      </c>
      <c r="J816" s="11" t="s">
        <v>15</v>
      </c>
      <c r="K816" s="11" t="s">
        <v>16</v>
      </c>
      <c r="L816" s="11" t="s">
        <v>954</v>
      </c>
    </row>
    <row r="817" spans="2:12" ht="48" x14ac:dyDescent="0.2">
      <c r="B817" s="22">
        <v>86121500</v>
      </c>
      <c r="C817" s="3" t="s">
        <v>987</v>
      </c>
      <c r="D817" s="15">
        <v>42064</v>
      </c>
      <c r="E817" s="11" t="s">
        <v>336</v>
      </c>
      <c r="F817" s="11" t="s">
        <v>953</v>
      </c>
      <c r="G817" s="11" t="s">
        <v>14</v>
      </c>
      <c r="H817" s="49">
        <v>240000000</v>
      </c>
      <c r="I817" s="49">
        <v>240000000</v>
      </c>
      <c r="J817" s="11" t="s">
        <v>15</v>
      </c>
      <c r="K817" s="11" t="s">
        <v>16</v>
      </c>
      <c r="L817" s="11" t="s">
        <v>954</v>
      </c>
    </row>
    <row r="818" spans="2:12" ht="48" x14ac:dyDescent="0.2">
      <c r="B818" s="22" t="s">
        <v>988</v>
      </c>
      <c r="C818" s="3" t="s">
        <v>989</v>
      </c>
      <c r="D818" s="15">
        <v>42064</v>
      </c>
      <c r="E818" s="11" t="s">
        <v>33</v>
      </c>
      <c r="F818" s="11" t="s">
        <v>110</v>
      </c>
      <c r="G818" s="11" t="s">
        <v>14</v>
      </c>
      <c r="H818" s="49">
        <v>20000000</v>
      </c>
      <c r="I818" s="49">
        <v>20000000</v>
      </c>
      <c r="J818" s="11" t="s">
        <v>15</v>
      </c>
      <c r="K818" s="11" t="s">
        <v>16</v>
      </c>
      <c r="L818" s="11" t="s">
        <v>954</v>
      </c>
    </row>
    <row r="819" spans="2:12" ht="48" x14ac:dyDescent="0.2">
      <c r="B819" s="22">
        <v>86121500</v>
      </c>
      <c r="C819" s="3" t="s">
        <v>990</v>
      </c>
      <c r="D819" s="15">
        <v>42125</v>
      </c>
      <c r="E819" s="11" t="s">
        <v>507</v>
      </c>
      <c r="F819" s="11" t="s">
        <v>953</v>
      </c>
      <c r="G819" s="11" t="s">
        <v>14</v>
      </c>
      <c r="H819" s="49">
        <v>75000000</v>
      </c>
      <c r="I819" s="49">
        <v>75000000</v>
      </c>
      <c r="J819" s="11" t="s">
        <v>15</v>
      </c>
      <c r="K819" s="11" t="s">
        <v>16</v>
      </c>
      <c r="L819" s="11" t="s">
        <v>954</v>
      </c>
    </row>
    <row r="820" spans="2:12" ht="48" x14ac:dyDescent="0.2">
      <c r="B820" s="22">
        <v>86121500</v>
      </c>
      <c r="C820" s="3" t="s">
        <v>991</v>
      </c>
      <c r="D820" s="15">
        <v>42125</v>
      </c>
      <c r="E820" s="11" t="s">
        <v>555</v>
      </c>
      <c r="F820" s="11" t="s">
        <v>953</v>
      </c>
      <c r="G820" s="11" t="s">
        <v>14</v>
      </c>
      <c r="H820" s="49">
        <v>200000000</v>
      </c>
      <c r="I820" s="49">
        <v>200000000</v>
      </c>
      <c r="J820" s="11" t="s">
        <v>15</v>
      </c>
      <c r="K820" s="11" t="s">
        <v>16</v>
      </c>
      <c r="L820" s="11" t="s">
        <v>954</v>
      </c>
    </row>
    <row r="821" spans="2:12" ht="48" x14ac:dyDescent="0.2">
      <c r="B821" s="186" t="s">
        <v>970</v>
      </c>
      <c r="C821" s="3" t="s">
        <v>1408</v>
      </c>
      <c r="D821" s="15">
        <v>42064</v>
      </c>
      <c r="E821" s="11" t="s">
        <v>336</v>
      </c>
      <c r="F821" s="11" t="s">
        <v>953</v>
      </c>
      <c r="G821" s="11" t="s">
        <v>14</v>
      </c>
      <c r="H821" s="7">
        <v>500000000</v>
      </c>
      <c r="I821" s="7">
        <v>500000000</v>
      </c>
      <c r="J821" s="11" t="s">
        <v>15</v>
      </c>
      <c r="K821" s="11" t="s">
        <v>16</v>
      </c>
      <c r="L821" s="11" t="s">
        <v>954</v>
      </c>
    </row>
    <row r="822" spans="2:12" ht="48" x14ac:dyDescent="0.2">
      <c r="B822" s="186" t="s">
        <v>970</v>
      </c>
      <c r="C822" s="3" t="s">
        <v>992</v>
      </c>
      <c r="D822" s="15">
        <v>42064</v>
      </c>
      <c r="E822" s="11" t="s">
        <v>336</v>
      </c>
      <c r="F822" s="11" t="s">
        <v>953</v>
      </c>
      <c r="G822" s="11" t="s">
        <v>14</v>
      </c>
      <c r="H822" s="7">
        <v>300000000</v>
      </c>
      <c r="I822" s="7">
        <v>300000000</v>
      </c>
      <c r="J822" s="11" t="s">
        <v>15</v>
      </c>
      <c r="K822" s="11" t="s">
        <v>16</v>
      </c>
      <c r="L822" s="11" t="s">
        <v>954</v>
      </c>
    </row>
    <row r="823" spans="2:12" ht="48" x14ac:dyDescent="0.2">
      <c r="B823" s="186" t="s">
        <v>970</v>
      </c>
      <c r="C823" s="3" t="s">
        <v>993</v>
      </c>
      <c r="D823" s="15">
        <v>42064</v>
      </c>
      <c r="E823" s="11" t="s">
        <v>336</v>
      </c>
      <c r="F823" s="11" t="s">
        <v>953</v>
      </c>
      <c r="G823" s="11" t="s">
        <v>14</v>
      </c>
      <c r="H823" s="7">
        <v>300000000</v>
      </c>
      <c r="I823" s="7">
        <v>300000000</v>
      </c>
      <c r="J823" s="11" t="s">
        <v>15</v>
      </c>
      <c r="K823" s="11" t="s">
        <v>16</v>
      </c>
      <c r="L823" s="11" t="s">
        <v>954</v>
      </c>
    </row>
    <row r="824" spans="2:12" ht="48" x14ac:dyDescent="0.2">
      <c r="B824" s="22" t="s">
        <v>994</v>
      </c>
      <c r="C824" s="3" t="s">
        <v>995</v>
      </c>
      <c r="D824" s="15">
        <v>42064</v>
      </c>
      <c r="E824" s="11" t="s">
        <v>336</v>
      </c>
      <c r="F824" s="11" t="s">
        <v>953</v>
      </c>
      <c r="G824" s="11" t="s">
        <v>14</v>
      </c>
      <c r="H824" s="7">
        <v>150000000</v>
      </c>
      <c r="I824" s="7">
        <v>150000000</v>
      </c>
      <c r="J824" s="11" t="s">
        <v>15</v>
      </c>
      <c r="K824" s="11" t="s">
        <v>16</v>
      </c>
      <c r="L824" s="11" t="s">
        <v>954</v>
      </c>
    </row>
    <row r="825" spans="2:12" ht="48" x14ac:dyDescent="0.2">
      <c r="B825" s="186" t="s">
        <v>996</v>
      </c>
      <c r="C825" s="3" t="s">
        <v>997</v>
      </c>
      <c r="D825" s="15">
        <v>42064</v>
      </c>
      <c r="E825" s="11" t="s">
        <v>336</v>
      </c>
      <c r="F825" s="11" t="s">
        <v>960</v>
      </c>
      <c r="G825" s="11" t="s">
        <v>742</v>
      </c>
      <c r="H825" s="7">
        <v>4000000000</v>
      </c>
      <c r="I825" s="7">
        <v>4000000000</v>
      </c>
      <c r="J825" s="11" t="s">
        <v>15</v>
      </c>
      <c r="K825" s="11" t="s">
        <v>16</v>
      </c>
      <c r="L825" s="11" t="s">
        <v>954</v>
      </c>
    </row>
    <row r="826" spans="2:12" ht="72" x14ac:dyDescent="0.2">
      <c r="B826" s="186">
        <v>86121504</v>
      </c>
      <c r="C826" s="3" t="s">
        <v>1409</v>
      </c>
      <c r="D826" s="15">
        <v>42031</v>
      </c>
      <c r="E826" s="11">
        <v>11</v>
      </c>
      <c r="F826" s="11" t="s">
        <v>956</v>
      </c>
      <c r="G826" s="11" t="s">
        <v>14</v>
      </c>
      <c r="H826" s="7">
        <v>475000000</v>
      </c>
      <c r="I826" s="7">
        <v>475000000</v>
      </c>
      <c r="J826" s="11" t="s">
        <v>15</v>
      </c>
      <c r="K826" s="11" t="s">
        <v>16</v>
      </c>
      <c r="L826" s="11" t="s">
        <v>954</v>
      </c>
    </row>
    <row r="827" spans="2:12" ht="60" x14ac:dyDescent="0.2">
      <c r="B827" s="186">
        <v>86121504</v>
      </c>
      <c r="C827" s="3" t="s">
        <v>1410</v>
      </c>
      <c r="D827" s="15">
        <v>42031</v>
      </c>
      <c r="E827" s="11">
        <v>11</v>
      </c>
      <c r="F827" s="11" t="s">
        <v>956</v>
      </c>
      <c r="G827" s="11" t="s">
        <v>14</v>
      </c>
      <c r="H827" s="7">
        <v>522000000</v>
      </c>
      <c r="I827" s="7">
        <v>522000000</v>
      </c>
      <c r="J827" s="11" t="s">
        <v>15</v>
      </c>
      <c r="K827" s="11" t="s">
        <v>16</v>
      </c>
      <c r="L827" s="11" t="s">
        <v>954</v>
      </c>
    </row>
    <row r="828" spans="2:12" ht="48" x14ac:dyDescent="0.2">
      <c r="B828" s="186">
        <v>46191600</v>
      </c>
      <c r="C828" s="3" t="s">
        <v>998</v>
      </c>
      <c r="D828" s="15">
        <v>42064</v>
      </c>
      <c r="E828" s="11" t="s">
        <v>588</v>
      </c>
      <c r="F828" s="11" t="s">
        <v>999</v>
      </c>
      <c r="G828" s="11" t="s">
        <v>14</v>
      </c>
      <c r="H828" s="7">
        <v>3000000</v>
      </c>
      <c r="I828" s="7">
        <v>3000000</v>
      </c>
      <c r="J828" s="11" t="s">
        <v>15</v>
      </c>
      <c r="K828" s="11" t="s">
        <v>16</v>
      </c>
      <c r="L828" s="11" t="s">
        <v>954</v>
      </c>
    </row>
    <row r="829" spans="2:12" ht="48" x14ac:dyDescent="0.2">
      <c r="B829" s="186" t="s">
        <v>1000</v>
      </c>
      <c r="C829" s="3" t="s">
        <v>1001</v>
      </c>
      <c r="D829" s="15">
        <v>42036</v>
      </c>
      <c r="E829" s="11">
        <v>11</v>
      </c>
      <c r="F829" s="11" t="s">
        <v>956</v>
      </c>
      <c r="G829" s="11" t="s">
        <v>14</v>
      </c>
      <c r="H829" s="7">
        <v>178508072</v>
      </c>
      <c r="I829" s="7">
        <v>178508072</v>
      </c>
      <c r="J829" s="11" t="s">
        <v>15</v>
      </c>
      <c r="K829" s="11" t="s">
        <v>16</v>
      </c>
      <c r="L829" s="11" t="s">
        <v>954</v>
      </c>
    </row>
    <row r="830" spans="2:12" ht="48" x14ac:dyDescent="0.2">
      <c r="B830" s="186" t="s">
        <v>970</v>
      </c>
      <c r="C830" s="3" t="s">
        <v>1411</v>
      </c>
      <c r="D830" s="15">
        <v>42064</v>
      </c>
      <c r="E830" s="11" t="s">
        <v>336</v>
      </c>
      <c r="F830" s="11" t="s">
        <v>953</v>
      </c>
      <c r="G830" s="11" t="s">
        <v>14</v>
      </c>
      <c r="H830" s="7">
        <v>324491923</v>
      </c>
      <c r="I830" s="7">
        <v>324491923</v>
      </c>
      <c r="J830" s="11" t="s">
        <v>15</v>
      </c>
      <c r="K830" s="11" t="s">
        <v>16</v>
      </c>
      <c r="L830" s="11" t="s">
        <v>954</v>
      </c>
    </row>
    <row r="831" spans="2:12" ht="48" x14ac:dyDescent="0.2">
      <c r="B831" s="22">
        <v>93131608</v>
      </c>
      <c r="C831" s="2" t="s">
        <v>1002</v>
      </c>
      <c r="D831" s="15">
        <v>42005</v>
      </c>
      <c r="E831" s="11" t="s">
        <v>203</v>
      </c>
      <c r="F831" s="11" t="s">
        <v>1158</v>
      </c>
      <c r="G831" s="11" t="s">
        <v>742</v>
      </c>
      <c r="H831" s="183">
        <v>24005298232</v>
      </c>
      <c r="I831" s="183">
        <v>24005298232</v>
      </c>
      <c r="J831" s="11" t="s">
        <v>161</v>
      </c>
      <c r="K831" s="11" t="s">
        <v>162</v>
      </c>
      <c r="L831" s="11" t="s">
        <v>954</v>
      </c>
    </row>
    <row r="832" spans="2:12" ht="48" x14ac:dyDescent="0.2">
      <c r="B832" s="22">
        <v>93131608</v>
      </c>
      <c r="C832" s="2" t="s">
        <v>1003</v>
      </c>
      <c r="D832" s="15">
        <v>42005</v>
      </c>
      <c r="E832" s="11" t="s">
        <v>612</v>
      </c>
      <c r="F832" s="11" t="s">
        <v>1158</v>
      </c>
      <c r="G832" s="11" t="s">
        <v>31</v>
      </c>
      <c r="H832" s="6">
        <v>5705086310</v>
      </c>
      <c r="I832" s="6">
        <v>5705086310</v>
      </c>
      <c r="J832" s="11" t="s">
        <v>15</v>
      </c>
      <c r="K832" s="11" t="s">
        <v>16</v>
      </c>
      <c r="L832" s="11" t="s">
        <v>954</v>
      </c>
    </row>
    <row r="833" spans="2:12" x14ac:dyDescent="0.2">
      <c r="B833" s="22">
        <v>93131608</v>
      </c>
      <c r="C833" s="2" t="s">
        <v>1004</v>
      </c>
      <c r="D833" s="15">
        <v>42005</v>
      </c>
      <c r="E833" s="11" t="s">
        <v>612</v>
      </c>
      <c r="F833" s="11" t="s">
        <v>1158</v>
      </c>
      <c r="G833" s="11" t="s">
        <v>795</v>
      </c>
      <c r="H833" s="6">
        <v>2960537971</v>
      </c>
      <c r="I833" s="6">
        <v>2960537971</v>
      </c>
      <c r="J833" s="11" t="s">
        <v>15</v>
      </c>
      <c r="K833" s="11" t="s">
        <v>16</v>
      </c>
      <c r="L833" s="11"/>
    </row>
    <row r="834" spans="2:12" ht="60" x14ac:dyDescent="0.2">
      <c r="B834" s="11">
        <v>80111600</v>
      </c>
      <c r="C834" s="3" t="s">
        <v>1005</v>
      </c>
      <c r="D834" s="15">
        <v>42036</v>
      </c>
      <c r="E834" s="11" t="s">
        <v>29</v>
      </c>
      <c r="F834" s="11" t="s">
        <v>956</v>
      </c>
      <c r="G834" s="11" t="s">
        <v>14</v>
      </c>
      <c r="H834" s="193">
        <v>792000000</v>
      </c>
      <c r="I834" s="193">
        <v>792000000</v>
      </c>
      <c r="J834" s="11" t="s">
        <v>57</v>
      </c>
      <c r="K834" s="11" t="s">
        <v>16</v>
      </c>
      <c r="L834" s="11" t="s">
        <v>954</v>
      </c>
    </row>
    <row r="835" spans="2:12" ht="48" x14ac:dyDescent="0.2">
      <c r="B835" s="11" t="s">
        <v>1006</v>
      </c>
      <c r="C835" s="3" t="s">
        <v>1007</v>
      </c>
      <c r="D835" s="15">
        <v>42005</v>
      </c>
      <c r="E835" s="11" t="s">
        <v>493</v>
      </c>
      <c r="F835" s="11" t="s">
        <v>960</v>
      </c>
      <c r="G835" s="11" t="s">
        <v>31</v>
      </c>
      <c r="H835" s="194">
        <v>600000000</v>
      </c>
      <c r="I835" s="49">
        <v>600000000</v>
      </c>
      <c r="J835" s="11" t="s">
        <v>57</v>
      </c>
      <c r="K835" s="11" t="s">
        <v>16</v>
      </c>
      <c r="L835" s="11" t="s">
        <v>954</v>
      </c>
    </row>
    <row r="836" spans="2:12" ht="48" x14ac:dyDescent="0.2">
      <c r="B836" s="22">
        <v>86121500</v>
      </c>
      <c r="C836" s="3" t="s">
        <v>1008</v>
      </c>
      <c r="D836" s="15">
        <v>42031</v>
      </c>
      <c r="E836" s="11" t="s">
        <v>29</v>
      </c>
      <c r="F836" s="11" t="s">
        <v>956</v>
      </c>
      <c r="G836" s="11" t="s">
        <v>31</v>
      </c>
      <c r="H836" s="195">
        <v>43762705493</v>
      </c>
      <c r="I836" s="195">
        <v>43762705493</v>
      </c>
      <c r="J836" s="11" t="s">
        <v>57</v>
      </c>
      <c r="K836" s="11" t="s">
        <v>16</v>
      </c>
      <c r="L836" s="11" t="s">
        <v>954</v>
      </c>
    </row>
    <row r="837" spans="2:12" ht="48" x14ac:dyDescent="0.2">
      <c r="B837" s="22">
        <v>86121500</v>
      </c>
      <c r="C837" s="3" t="s">
        <v>1412</v>
      </c>
      <c r="D837" s="15">
        <v>42062</v>
      </c>
      <c r="E837" s="11" t="s">
        <v>29</v>
      </c>
      <c r="F837" s="11" t="s">
        <v>956</v>
      </c>
      <c r="G837" s="11" t="s">
        <v>31</v>
      </c>
      <c r="H837" s="195">
        <v>3424714362</v>
      </c>
      <c r="I837" s="195">
        <v>3424714362</v>
      </c>
      <c r="J837" s="11" t="s">
        <v>57</v>
      </c>
      <c r="K837" s="11" t="s">
        <v>16</v>
      </c>
      <c r="L837" s="11" t="s">
        <v>954</v>
      </c>
    </row>
    <row r="838" spans="2:12" ht="48" x14ac:dyDescent="0.2">
      <c r="B838" s="22">
        <v>86121500</v>
      </c>
      <c r="C838" s="3" t="s">
        <v>1009</v>
      </c>
      <c r="D838" s="15">
        <v>42005</v>
      </c>
      <c r="E838" s="11" t="s">
        <v>493</v>
      </c>
      <c r="F838" s="11" t="s">
        <v>960</v>
      </c>
      <c r="G838" s="11" t="s">
        <v>31</v>
      </c>
      <c r="H838" s="195">
        <v>939621147</v>
      </c>
      <c r="I838" s="195">
        <v>939621147</v>
      </c>
      <c r="J838" s="11" t="s">
        <v>57</v>
      </c>
      <c r="K838" s="11" t="s">
        <v>16</v>
      </c>
      <c r="L838" s="11" t="s">
        <v>954</v>
      </c>
    </row>
    <row r="839" spans="2:12" ht="48" x14ac:dyDescent="0.2">
      <c r="B839" s="11" t="s">
        <v>1010</v>
      </c>
      <c r="C839" s="3" t="s">
        <v>1413</v>
      </c>
      <c r="D839" s="15">
        <v>42030</v>
      </c>
      <c r="E839" s="11" t="s">
        <v>1011</v>
      </c>
      <c r="F839" s="11" t="s">
        <v>960</v>
      </c>
      <c r="G839" s="11" t="s">
        <v>795</v>
      </c>
      <c r="H839" s="196">
        <v>4000000000</v>
      </c>
      <c r="I839" s="196">
        <v>4000000000</v>
      </c>
      <c r="J839" s="11" t="s">
        <v>57</v>
      </c>
      <c r="K839" s="11" t="s">
        <v>16</v>
      </c>
      <c r="L839" s="11" t="s">
        <v>954</v>
      </c>
    </row>
    <row r="840" spans="2:12" ht="48" x14ac:dyDescent="0.2">
      <c r="B840" s="22">
        <v>86121500</v>
      </c>
      <c r="C840" s="3" t="s">
        <v>1012</v>
      </c>
      <c r="D840" s="15">
        <v>42062</v>
      </c>
      <c r="E840" s="11" t="s">
        <v>29</v>
      </c>
      <c r="F840" s="11" t="s">
        <v>956</v>
      </c>
      <c r="G840" s="11" t="s">
        <v>1013</v>
      </c>
      <c r="H840" s="197">
        <v>1339000000</v>
      </c>
      <c r="I840" s="197">
        <v>1339000000</v>
      </c>
      <c r="J840" s="11" t="s">
        <v>57</v>
      </c>
      <c r="K840" s="11" t="s">
        <v>16</v>
      </c>
      <c r="L840" s="11" t="s">
        <v>954</v>
      </c>
    </row>
    <row r="841" spans="2:12" ht="48" x14ac:dyDescent="0.2">
      <c r="B841" s="186" t="s">
        <v>1000</v>
      </c>
      <c r="C841" s="3" t="s">
        <v>1014</v>
      </c>
      <c r="D841" s="15" t="s">
        <v>1015</v>
      </c>
      <c r="E841" s="11" t="s">
        <v>493</v>
      </c>
      <c r="F841" s="11" t="s">
        <v>1016</v>
      </c>
      <c r="G841" s="11" t="s">
        <v>1013</v>
      </c>
      <c r="H841" s="198" t="s">
        <v>1414</v>
      </c>
      <c r="I841" s="198" t="s">
        <v>1414</v>
      </c>
      <c r="J841" s="11" t="s">
        <v>57</v>
      </c>
      <c r="K841" s="11" t="s">
        <v>16</v>
      </c>
      <c r="L841" s="11" t="s">
        <v>954</v>
      </c>
    </row>
    <row r="842" spans="2:12" ht="48" x14ac:dyDescent="0.2">
      <c r="B842" s="186" t="s">
        <v>1000</v>
      </c>
      <c r="C842" s="3" t="s">
        <v>1017</v>
      </c>
      <c r="D842" s="15">
        <v>42005</v>
      </c>
      <c r="E842" s="11" t="s">
        <v>493</v>
      </c>
      <c r="F842" s="11" t="s">
        <v>956</v>
      </c>
      <c r="G842" s="11" t="s">
        <v>1013</v>
      </c>
      <c r="H842" s="198">
        <v>435129423</v>
      </c>
      <c r="I842" s="198">
        <v>435129423</v>
      </c>
      <c r="J842" s="11" t="s">
        <v>15</v>
      </c>
      <c r="K842" s="11" t="s">
        <v>16</v>
      </c>
      <c r="L842" s="11" t="s">
        <v>954</v>
      </c>
    </row>
    <row r="843" spans="2:12" ht="48" x14ac:dyDescent="0.2">
      <c r="B843" s="22">
        <v>82101801</v>
      </c>
      <c r="C843" s="3" t="s">
        <v>1018</v>
      </c>
      <c r="D843" s="15">
        <v>42170</v>
      </c>
      <c r="E843" s="11" t="s">
        <v>612</v>
      </c>
      <c r="F843" s="11" t="s">
        <v>953</v>
      </c>
      <c r="G843" s="11" t="s">
        <v>742</v>
      </c>
      <c r="H843" s="199">
        <v>150000000</v>
      </c>
      <c r="I843" s="199">
        <v>150000000</v>
      </c>
      <c r="J843" s="11" t="s">
        <v>57</v>
      </c>
      <c r="K843" s="11" t="s">
        <v>16</v>
      </c>
      <c r="L843" s="11" t="s">
        <v>954</v>
      </c>
    </row>
    <row r="844" spans="2:12" ht="48" x14ac:dyDescent="0.2">
      <c r="B844" s="22">
        <v>80111600</v>
      </c>
      <c r="C844" s="3" t="s">
        <v>1019</v>
      </c>
      <c r="D844" s="15">
        <v>42036</v>
      </c>
      <c r="E844" s="11">
        <v>10</v>
      </c>
      <c r="F844" s="11" t="s">
        <v>251</v>
      </c>
      <c r="G844" s="11" t="s">
        <v>14</v>
      </c>
      <c r="H844" s="194">
        <v>800000000</v>
      </c>
      <c r="I844" s="194">
        <v>800000000</v>
      </c>
      <c r="J844" s="11" t="s">
        <v>57</v>
      </c>
      <c r="K844" s="11" t="s">
        <v>16</v>
      </c>
      <c r="L844" s="11" t="s">
        <v>954</v>
      </c>
    </row>
    <row r="845" spans="2:12" ht="48" x14ac:dyDescent="0.2">
      <c r="B845" s="22">
        <v>80111600</v>
      </c>
      <c r="C845" s="3" t="s">
        <v>1020</v>
      </c>
      <c r="D845" s="15">
        <v>42036</v>
      </c>
      <c r="E845" s="11">
        <v>10</v>
      </c>
      <c r="F845" s="11" t="s">
        <v>251</v>
      </c>
      <c r="G845" s="11" t="s">
        <v>14</v>
      </c>
      <c r="H845" s="194">
        <v>120000000</v>
      </c>
      <c r="I845" s="194">
        <v>120000000</v>
      </c>
      <c r="J845" s="11" t="s">
        <v>57</v>
      </c>
      <c r="K845" s="11" t="s">
        <v>16</v>
      </c>
      <c r="L845" s="11" t="s">
        <v>954</v>
      </c>
    </row>
    <row r="846" spans="2:12" ht="48" x14ac:dyDescent="0.2">
      <c r="B846" s="22">
        <v>78111800</v>
      </c>
      <c r="C846" s="3" t="s">
        <v>1021</v>
      </c>
      <c r="D846" s="15">
        <v>42024</v>
      </c>
      <c r="E846" s="11" t="s">
        <v>1022</v>
      </c>
      <c r="F846" s="11" t="s">
        <v>999</v>
      </c>
      <c r="G846" s="11" t="s">
        <v>1013</v>
      </c>
      <c r="H846" s="198">
        <v>1900000</v>
      </c>
      <c r="I846" s="198">
        <v>1900000</v>
      </c>
      <c r="J846" s="11" t="s">
        <v>15</v>
      </c>
      <c r="K846" s="11" t="s">
        <v>16</v>
      </c>
      <c r="L846" s="11" t="s">
        <v>954</v>
      </c>
    </row>
    <row r="847" spans="2:12" ht="48" x14ac:dyDescent="0.2">
      <c r="B847" s="22">
        <v>80111600</v>
      </c>
      <c r="C847" s="3" t="s">
        <v>1023</v>
      </c>
      <c r="D847" s="15">
        <v>42005</v>
      </c>
      <c r="E847" s="11">
        <v>12</v>
      </c>
      <c r="F847" s="11" t="s">
        <v>956</v>
      </c>
      <c r="G847" s="11" t="s">
        <v>14</v>
      </c>
      <c r="H847" s="194">
        <v>43800000</v>
      </c>
      <c r="I847" s="194">
        <v>43800000</v>
      </c>
      <c r="J847" s="11" t="s">
        <v>57</v>
      </c>
      <c r="K847" s="11" t="s">
        <v>16</v>
      </c>
      <c r="L847" s="11" t="s">
        <v>954</v>
      </c>
    </row>
    <row r="848" spans="2:12" ht="48" x14ac:dyDescent="0.2">
      <c r="B848" s="22">
        <v>80111600</v>
      </c>
      <c r="C848" s="3" t="s">
        <v>1024</v>
      </c>
      <c r="D848" s="15">
        <v>42036</v>
      </c>
      <c r="E848" s="11">
        <v>11</v>
      </c>
      <c r="F848" s="11" t="s">
        <v>956</v>
      </c>
      <c r="G848" s="11" t="s">
        <v>14</v>
      </c>
      <c r="H848" s="194">
        <v>33000000</v>
      </c>
      <c r="I848" s="194">
        <v>33000000</v>
      </c>
      <c r="J848" s="11" t="s">
        <v>57</v>
      </c>
      <c r="K848" s="11" t="s">
        <v>16</v>
      </c>
      <c r="L848" s="11" t="s">
        <v>954</v>
      </c>
    </row>
    <row r="849" spans="2:12" ht="72" x14ac:dyDescent="0.2">
      <c r="B849" s="22">
        <v>80111600</v>
      </c>
      <c r="C849" s="3" t="s">
        <v>1415</v>
      </c>
      <c r="D849" s="15">
        <v>42005</v>
      </c>
      <c r="E849" s="11">
        <v>12</v>
      </c>
      <c r="F849" s="11" t="s">
        <v>956</v>
      </c>
      <c r="G849" s="11" t="s">
        <v>31</v>
      </c>
      <c r="H849" s="194">
        <v>129600000</v>
      </c>
      <c r="I849" s="194">
        <v>129600000</v>
      </c>
      <c r="J849" s="11" t="s">
        <v>57</v>
      </c>
      <c r="K849" s="11" t="s">
        <v>16</v>
      </c>
      <c r="L849" s="11" t="s">
        <v>954</v>
      </c>
    </row>
    <row r="850" spans="2:12" ht="48" x14ac:dyDescent="0.2">
      <c r="B850" s="22">
        <v>80111600</v>
      </c>
      <c r="C850" s="3" t="s">
        <v>1416</v>
      </c>
      <c r="D850" s="15">
        <v>42005</v>
      </c>
      <c r="E850" s="11">
        <v>12</v>
      </c>
      <c r="F850" s="11" t="s">
        <v>956</v>
      </c>
      <c r="G850" s="11" t="s">
        <v>31</v>
      </c>
      <c r="H850" s="194">
        <v>72600000</v>
      </c>
      <c r="I850" s="194">
        <v>72600000</v>
      </c>
      <c r="J850" s="11" t="s">
        <v>57</v>
      </c>
      <c r="K850" s="11" t="s">
        <v>16</v>
      </c>
      <c r="L850" s="11" t="s">
        <v>954</v>
      </c>
    </row>
    <row r="851" spans="2:12" ht="96" x14ac:dyDescent="0.2">
      <c r="B851" s="22">
        <v>80111600</v>
      </c>
      <c r="C851" s="3" t="s">
        <v>1417</v>
      </c>
      <c r="D851" s="15">
        <v>42005</v>
      </c>
      <c r="E851" s="11">
        <v>12</v>
      </c>
      <c r="F851" s="11" t="s">
        <v>956</v>
      </c>
      <c r="G851" s="11" t="s">
        <v>31</v>
      </c>
      <c r="H851" s="194">
        <v>91200000</v>
      </c>
      <c r="I851" s="194">
        <v>91200000</v>
      </c>
      <c r="J851" s="11" t="s">
        <v>57</v>
      </c>
      <c r="K851" s="11" t="s">
        <v>16</v>
      </c>
      <c r="L851" s="11" t="s">
        <v>954</v>
      </c>
    </row>
    <row r="852" spans="2:12" ht="60" x14ac:dyDescent="0.2">
      <c r="B852" s="22">
        <v>80111600</v>
      </c>
      <c r="C852" s="3" t="s">
        <v>1025</v>
      </c>
      <c r="D852" s="15">
        <v>42005</v>
      </c>
      <c r="E852" s="11" t="s">
        <v>382</v>
      </c>
      <c r="F852" s="11" t="s">
        <v>956</v>
      </c>
      <c r="G852" s="11" t="s">
        <v>14</v>
      </c>
      <c r="H852" s="194">
        <v>55000000</v>
      </c>
      <c r="I852" s="194">
        <v>55000000</v>
      </c>
      <c r="J852" s="11" t="s">
        <v>57</v>
      </c>
      <c r="K852" s="11" t="s">
        <v>16</v>
      </c>
      <c r="L852" s="11" t="s">
        <v>954</v>
      </c>
    </row>
    <row r="853" spans="2:12" ht="48" x14ac:dyDescent="0.2">
      <c r="B853" s="22">
        <v>80111600</v>
      </c>
      <c r="C853" s="3" t="s">
        <v>1026</v>
      </c>
      <c r="D853" s="15">
        <v>42005</v>
      </c>
      <c r="E853" s="11" t="s">
        <v>382</v>
      </c>
      <c r="F853" s="11" t="s">
        <v>956</v>
      </c>
      <c r="G853" s="11" t="s">
        <v>14</v>
      </c>
      <c r="H853" s="194">
        <v>62700000</v>
      </c>
      <c r="I853" s="194">
        <v>62700000</v>
      </c>
      <c r="J853" s="11" t="s">
        <v>57</v>
      </c>
      <c r="K853" s="11" t="s">
        <v>16</v>
      </c>
      <c r="L853" s="11" t="s">
        <v>954</v>
      </c>
    </row>
    <row r="854" spans="2:12" ht="48" x14ac:dyDescent="0.2">
      <c r="B854" s="11" t="s">
        <v>1027</v>
      </c>
      <c r="C854" s="3" t="s">
        <v>1028</v>
      </c>
      <c r="D854" s="184">
        <v>42278</v>
      </c>
      <c r="E854" s="11" t="s">
        <v>358</v>
      </c>
      <c r="F854" s="11" t="s">
        <v>956</v>
      </c>
      <c r="G854" s="11" t="s">
        <v>14</v>
      </c>
      <c r="H854" s="194">
        <v>5000000</v>
      </c>
      <c r="I854" s="194">
        <v>5000000</v>
      </c>
      <c r="J854" s="11" t="s">
        <v>57</v>
      </c>
      <c r="K854" s="11" t="s">
        <v>16</v>
      </c>
      <c r="L854" s="11" t="s">
        <v>954</v>
      </c>
    </row>
    <row r="855" spans="2:12" ht="48" x14ac:dyDescent="0.2">
      <c r="B855" s="11">
        <v>80111600</v>
      </c>
      <c r="C855" s="3" t="s">
        <v>1029</v>
      </c>
      <c r="D855" s="15">
        <v>42064</v>
      </c>
      <c r="E855" s="11" t="s">
        <v>612</v>
      </c>
      <c r="F855" s="11" t="s">
        <v>956</v>
      </c>
      <c r="G855" s="11" t="s">
        <v>14</v>
      </c>
      <c r="H855" s="194">
        <v>30000000</v>
      </c>
      <c r="I855" s="194">
        <v>30000000</v>
      </c>
      <c r="J855" s="11" t="s">
        <v>57</v>
      </c>
      <c r="K855" s="11" t="s">
        <v>16</v>
      </c>
      <c r="L855" s="11" t="s">
        <v>954</v>
      </c>
    </row>
    <row r="856" spans="2:12" ht="48" x14ac:dyDescent="0.2">
      <c r="B856" s="11">
        <v>82101500</v>
      </c>
      <c r="C856" s="3" t="s">
        <v>1030</v>
      </c>
      <c r="D856" s="15">
        <v>42064</v>
      </c>
      <c r="E856" s="11" t="s">
        <v>507</v>
      </c>
      <c r="F856" s="11" t="s">
        <v>999</v>
      </c>
      <c r="G856" s="11" t="s">
        <v>742</v>
      </c>
      <c r="H856" s="194">
        <v>5000000</v>
      </c>
      <c r="I856" s="194">
        <v>5000000</v>
      </c>
      <c r="J856" s="11" t="s">
        <v>57</v>
      </c>
      <c r="K856" s="11" t="s">
        <v>16</v>
      </c>
      <c r="L856" s="11" t="s">
        <v>954</v>
      </c>
    </row>
    <row r="857" spans="2:12" ht="48" x14ac:dyDescent="0.2">
      <c r="B857" s="11" t="s">
        <v>996</v>
      </c>
      <c r="C857" s="3" t="s">
        <v>1031</v>
      </c>
      <c r="D857" s="15">
        <v>42024</v>
      </c>
      <c r="E857" s="11" t="s">
        <v>507</v>
      </c>
      <c r="F857" s="11" t="s">
        <v>110</v>
      </c>
      <c r="G857" s="11" t="s">
        <v>742</v>
      </c>
      <c r="H857" s="194">
        <v>40000000</v>
      </c>
      <c r="I857" s="194">
        <v>40000000</v>
      </c>
      <c r="J857" s="11" t="s">
        <v>57</v>
      </c>
      <c r="K857" s="11" t="s">
        <v>16</v>
      </c>
      <c r="L857" s="11" t="s">
        <v>954</v>
      </c>
    </row>
    <row r="858" spans="2:12" ht="48" x14ac:dyDescent="0.2">
      <c r="B858" s="11" t="s">
        <v>1032</v>
      </c>
      <c r="C858" s="3" t="s">
        <v>1418</v>
      </c>
      <c r="D858" s="15">
        <v>42036</v>
      </c>
      <c r="E858" s="11" t="s">
        <v>336</v>
      </c>
      <c r="F858" s="11" t="s">
        <v>999</v>
      </c>
      <c r="G858" s="11" t="s">
        <v>742</v>
      </c>
      <c r="H858" s="194">
        <v>10000000</v>
      </c>
      <c r="I858" s="194">
        <v>10000000</v>
      </c>
      <c r="J858" s="11" t="s">
        <v>57</v>
      </c>
      <c r="K858" s="11" t="s">
        <v>16</v>
      </c>
      <c r="L858" s="11" t="s">
        <v>954</v>
      </c>
    </row>
    <row r="859" spans="2:12" ht="48" x14ac:dyDescent="0.2">
      <c r="B859" s="11" t="s">
        <v>1027</v>
      </c>
      <c r="C859" s="3" t="s">
        <v>1033</v>
      </c>
      <c r="D859" s="15">
        <v>42064</v>
      </c>
      <c r="E859" s="11" t="s">
        <v>612</v>
      </c>
      <c r="F859" s="11" t="s">
        <v>956</v>
      </c>
      <c r="G859" s="11" t="s">
        <v>14</v>
      </c>
      <c r="H859" s="194">
        <v>80000000</v>
      </c>
      <c r="I859" s="194">
        <v>80000000</v>
      </c>
      <c r="J859" s="11" t="s">
        <v>57</v>
      </c>
      <c r="K859" s="11" t="s">
        <v>16</v>
      </c>
      <c r="L859" s="11" t="s">
        <v>954</v>
      </c>
    </row>
    <row r="860" spans="2:12" ht="48" x14ac:dyDescent="0.2">
      <c r="B860" s="11" t="s">
        <v>1027</v>
      </c>
      <c r="C860" s="3" t="s">
        <v>1034</v>
      </c>
      <c r="D860" s="15">
        <v>42064</v>
      </c>
      <c r="E860" s="11" t="s">
        <v>612</v>
      </c>
      <c r="F860" s="11" t="s">
        <v>956</v>
      </c>
      <c r="G860" s="11" t="s">
        <v>14</v>
      </c>
      <c r="H860" s="194">
        <v>50000000</v>
      </c>
      <c r="I860" s="194">
        <v>50000000</v>
      </c>
      <c r="J860" s="11" t="s">
        <v>57</v>
      </c>
      <c r="K860" s="11" t="s">
        <v>16</v>
      </c>
      <c r="L860" s="11" t="s">
        <v>954</v>
      </c>
    </row>
    <row r="861" spans="2:12" ht="48" x14ac:dyDescent="0.2">
      <c r="B861" s="11" t="s">
        <v>1027</v>
      </c>
      <c r="C861" s="3" t="s">
        <v>1035</v>
      </c>
      <c r="D861" s="15">
        <v>42064</v>
      </c>
      <c r="E861" s="11" t="s">
        <v>612</v>
      </c>
      <c r="F861" s="11" t="s">
        <v>956</v>
      </c>
      <c r="G861" s="11" t="s">
        <v>14</v>
      </c>
      <c r="H861" s="194">
        <v>60000000</v>
      </c>
      <c r="I861" s="194">
        <v>60000000</v>
      </c>
      <c r="J861" s="11" t="s">
        <v>57</v>
      </c>
      <c r="K861" s="11" t="s">
        <v>16</v>
      </c>
      <c r="L861" s="11" t="s">
        <v>954</v>
      </c>
    </row>
    <row r="862" spans="2:12" ht="48" x14ac:dyDescent="0.2">
      <c r="B862" s="11" t="s">
        <v>1027</v>
      </c>
      <c r="C862" s="3" t="s">
        <v>1036</v>
      </c>
      <c r="D862" s="15">
        <v>42036</v>
      </c>
      <c r="E862" s="11" t="s">
        <v>612</v>
      </c>
      <c r="F862" s="11" t="s">
        <v>956</v>
      </c>
      <c r="G862" s="11" t="s">
        <v>742</v>
      </c>
      <c r="H862" s="7">
        <v>29000000</v>
      </c>
      <c r="I862" s="7">
        <v>29000000</v>
      </c>
      <c r="J862" s="11" t="s">
        <v>57</v>
      </c>
      <c r="K862" s="11" t="s">
        <v>16</v>
      </c>
      <c r="L862" s="11" t="s">
        <v>954</v>
      </c>
    </row>
    <row r="863" spans="2:12" ht="72" x14ac:dyDescent="0.2">
      <c r="B863" s="11">
        <v>78111800</v>
      </c>
      <c r="C863" s="3" t="s">
        <v>1419</v>
      </c>
      <c r="D863" s="15">
        <v>42023</v>
      </c>
      <c r="E863" s="11" t="s">
        <v>101</v>
      </c>
      <c r="F863" s="11" t="s">
        <v>999</v>
      </c>
      <c r="G863" s="11" t="s">
        <v>31</v>
      </c>
      <c r="H863" s="7">
        <v>32244462</v>
      </c>
      <c r="I863" s="7">
        <v>32244462</v>
      </c>
      <c r="J863" s="11"/>
      <c r="K863" s="11"/>
      <c r="L863" s="11"/>
    </row>
    <row r="864" spans="2:12" ht="72" x14ac:dyDescent="0.2">
      <c r="B864" s="22">
        <v>78111800</v>
      </c>
      <c r="C864" s="3" t="s">
        <v>1419</v>
      </c>
      <c r="D864" s="15">
        <v>42064</v>
      </c>
      <c r="E864" s="11" t="s">
        <v>98</v>
      </c>
      <c r="F864" s="11" t="s">
        <v>953</v>
      </c>
      <c r="G864" s="11" t="s">
        <v>31</v>
      </c>
      <c r="H864" s="195">
        <v>373000000</v>
      </c>
      <c r="I864" s="195">
        <v>373000000</v>
      </c>
      <c r="J864" s="11" t="s">
        <v>57</v>
      </c>
      <c r="K864" s="11" t="s">
        <v>16</v>
      </c>
      <c r="L864" s="11" t="s">
        <v>954</v>
      </c>
    </row>
    <row r="865" spans="2:12" ht="48" x14ac:dyDescent="0.2">
      <c r="B865" s="22">
        <v>82121700</v>
      </c>
      <c r="C865" s="3" t="s">
        <v>1037</v>
      </c>
      <c r="D865" s="15">
        <v>42005</v>
      </c>
      <c r="E865" s="11" t="s">
        <v>716</v>
      </c>
      <c r="F865" s="11" t="s">
        <v>953</v>
      </c>
      <c r="G865" s="11" t="s">
        <v>742</v>
      </c>
      <c r="H865" s="195">
        <v>40000000</v>
      </c>
      <c r="I865" s="195">
        <v>40000000</v>
      </c>
      <c r="J865" s="11" t="s">
        <v>57</v>
      </c>
      <c r="K865" s="11" t="s">
        <v>16</v>
      </c>
      <c r="L865" s="11" t="s">
        <v>954</v>
      </c>
    </row>
    <row r="866" spans="2:12" ht="48" x14ac:dyDescent="0.2">
      <c r="B866" s="11" t="s">
        <v>1038</v>
      </c>
      <c r="C866" s="3" t="s">
        <v>1420</v>
      </c>
      <c r="D866" s="15">
        <v>42005</v>
      </c>
      <c r="E866" s="11" t="s">
        <v>716</v>
      </c>
      <c r="F866" s="11" t="s">
        <v>953</v>
      </c>
      <c r="G866" s="11" t="s">
        <v>742</v>
      </c>
      <c r="H866" s="195">
        <v>82900000</v>
      </c>
      <c r="I866" s="195">
        <v>82900000</v>
      </c>
      <c r="J866" s="11" t="s">
        <v>57</v>
      </c>
      <c r="K866" s="11" t="s">
        <v>16</v>
      </c>
      <c r="L866" s="11" t="s">
        <v>954</v>
      </c>
    </row>
    <row r="867" spans="2:12" ht="48" x14ac:dyDescent="0.2">
      <c r="B867" s="186" t="s">
        <v>1039</v>
      </c>
      <c r="C867" s="3" t="s">
        <v>1421</v>
      </c>
      <c r="D867" s="15">
        <v>42036</v>
      </c>
      <c r="E867" s="11" t="s">
        <v>98</v>
      </c>
      <c r="F867" s="11" t="s">
        <v>965</v>
      </c>
      <c r="G867" s="11" t="s">
        <v>742</v>
      </c>
      <c r="H867" s="195">
        <v>328185000</v>
      </c>
      <c r="I867" s="195">
        <v>328185000</v>
      </c>
      <c r="J867" s="11" t="s">
        <v>57</v>
      </c>
      <c r="K867" s="11" t="s">
        <v>16</v>
      </c>
      <c r="L867" s="11" t="s">
        <v>954</v>
      </c>
    </row>
    <row r="868" spans="2:12" ht="48" x14ac:dyDescent="0.2">
      <c r="B868" s="22">
        <v>78102203</v>
      </c>
      <c r="C868" s="3" t="s">
        <v>1040</v>
      </c>
      <c r="D868" s="15">
        <v>42005</v>
      </c>
      <c r="E868" s="11" t="s">
        <v>716</v>
      </c>
      <c r="F868" s="11" t="s">
        <v>940</v>
      </c>
      <c r="G868" s="11" t="s">
        <v>742</v>
      </c>
      <c r="H868" s="195">
        <v>50184000</v>
      </c>
      <c r="I868" s="195">
        <v>50184000</v>
      </c>
      <c r="J868" s="11" t="s">
        <v>57</v>
      </c>
      <c r="K868" s="11" t="s">
        <v>16</v>
      </c>
      <c r="L868" s="11" t="s">
        <v>954</v>
      </c>
    </row>
    <row r="869" spans="2:12" ht="48" x14ac:dyDescent="0.2">
      <c r="B869" s="22">
        <v>82121900</v>
      </c>
      <c r="C869" s="3" t="s">
        <v>1041</v>
      </c>
      <c r="D869" s="15">
        <v>42064</v>
      </c>
      <c r="E869" s="11" t="s">
        <v>624</v>
      </c>
      <c r="F869" s="11" t="s">
        <v>940</v>
      </c>
      <c r="G869" s="11" t="s">
        <v>742</v>
      </c>
      <c r="H869" s="195">
        <v>15000000</v>
      </c>
      <c r="I869" s="195">
        <v>15000000</v>
      </c>
      <c r="J869" s="11" t="s">
        <v>57</v>
      </c>
      <c r="K869" s="11" t="s">
        <v>16</v>
      </c>
      <c r="L869" s="11" t="s">
        <v>954</v>
      </c>
    </row>
    <row r="870" spans="2:12" ht="48" x14ac:dyDescent="0.2">
      <c r="B870" s="22">
        <v>72100000</v>
      </c>
      <c r="C870" s="3" t="s">
        <v>1042</v>
      </c>
      <c r="D870" s="15">
        <v>42036</v>
      </c>
      <c r="E870" s="11" t="s">
        <v>105</v>
      </c>
      <c r="F870" s="11" t="s">
        <v>999</v>
      </c>
      <c r="G870" s="11" t="s">
        <v>742</v>
      </c>
      <c r="H870" s="195">
        <v>65000000</v>
      </c>
      <c r="I870" s="195">
        <v>65000000</v>
      </c>
      <c r="J870" s="11" t="s">
        <v>57</v>
      </c>
      <c r="K870" s="11" t="s">
        <v>16</v>
      </c>
      <c r="L870" s="11" t="s">
        <v>954</v>
      </c>
    </row>
    <row r="871" spans="2:12" ht="48" x14ac:dyDescent="0.2">
      <c r="B871" s="11" t="s">
        <v>1043</v>
      </c>
      <c r="C871" s="3" t="s">
        <v>1044</v>
      </c>
      <c r="D871" s="15">
        <v>42064</v>
      </c>
      <c r="E871" s="11" t="s">
        <v>798</v>
      </c>
      <c r="F871" s="11" t="s">
        <v>960</v>
      </c>
      <c r="G871" s="11" t="s">
        <v>742</v>
      </c>
      <c r="H871" s="195">
        <v>1000000000</v>
      </c>
      <c r="I871" s="195">
        <v>1000000000</v>
      </c>
      <c r="J871" s="11" t="s">
        <v>57</v>
      </c>
      <c r="K871" s="11" t="s">
        <v>16</v>
      </c>
      <c r="L871" s="11" t="s">
        <v>954</v>
      </c>
    </row>
    <row r="872" spans="2:12" ht="60" x14ac:dyDescent="0.2">
      <c r="B872" s="11" t="s">
        <v>1045</v>
      </c>
      <c r="C872" s="2" t="s">
        <v>1046</v>
      </c>
      <c r="D872" s="15">
        <v>42064</v>
      </c>
      <c r="E872" s="11" t="s">
        <v>1011</v>
      </c>
      <c r="F872" s="11" t="s">
        <v>1047</v>
      </c>
      <c r="G872" s="11" t="s">
        <v>742</v>
      </c>
      <c r="H872" s="200">
        <v>700000000</v>
      </c>
      <c r="I872" s="200">
        <v>700000000</v>
      </c>
      <c r="J872" s="11" t="s">
        <v>57</v>
      </c>
      <c r="K872" s="11" t="s">
        <v>16</v>
      </c>
      <c r="L872" s="11" t="s">
        <v>954</v>
      </c>
    </row>
    <row r="873" spans="2:12" ht="48" x14ac:dyDescent="0.2">
      <c r="B873" s="22">
        <v>80111600</v>
      </c>
      <c r="C873" s="201" t="s">
        <v>1048</v>
      </c>
      <c r="D873" s="15">
        <v>42005</v>
      </c>
      <c r="E873" s="11" t="s">
        <v>382</v>
      </c>
      <c r="F873" s="11" t="s">
        <v>956</v>
      </c>
      <c r="G873" s="11" t="s">
        <v>14</v>
      </c>
      <c r="H873" s="7">
        <v>54000000</v>
      </c>
      <c r="I873" s="7">
        <v>54000000</v>
      </c>
      <c r="J873" s="11" t="s">
        <v>57</v>
      </c>
      <c r="K873" s="11" t="s">
        <v>16</v>
      </c>
      <c r="L873" s="11" t="s">
        <v>954</v>
      </c>
    </row>
    <row r="874" spans="2:12" ht="48" x14ac:dyDescent="0.2">
      <c r="B874" s="22">
        <v>80111600</v>
      </c>
      <c r="C874" s="201" t="s">
        <v>1048</v>
      </c>
      <c r="D874" s="15">
        <v>42005</v>
      </c>
      <c r="E874" s="11" t="s">
        <v>382</v>
      </c>
      <c r="F874" s="11" t="s">
        <v>956</v>
      </c>
      <c r="G874" s="11" t="s">
        <v>14</v>
      </c>
      <c r="H874" s="7">
        <v>60000000</v>
      </c>
      <c r="I874" s="7">
        <v>60000000</v>
      </c>
      <c r="J874" s="11" t="s">
        <v>57</v>
      </c>
      <c r="K874" s="11" t="s">
        <v>16</v>
      </c>
      <c r="L874" s="11" t="s">
        <v>954</v>
      </c>
    </row>
    <row r="875" spans="2:12" ht="60" x14ac:dyDescent="0.2">
      <c r="B875" s="22">
        <v>80111600</v>
      </c>
      <c r="C875" s="201" t="s">
        <v>1049</v>
      </c>
      <c r="D875" s="15">
        <v>42005</v>
      </c>
      <c r="E875" s="11" t="s">
        <v>382</v>
      </c>
      <c r="F875" s="11" t="s">
        <v>956</v>
      </c>
      <c r="G875" s="11" t="s">
        <v>14</v>
      </c>
      <c r="H875" s="202">
        <v>27600000</v>
      </c>
      <c r="I875" s="202">
        <v>27600000</v>
      </c>
      <c r="J875" s="11" t="s">
        <v>57</v>
      </c>
      <c r="K875" s="11" t="s">
        <v>16</v>
      </c>
      <c r="L875" s="11" t="s">
        <v>954</v>
      </c>
    </row>
    <row r="876" spans="2:12" ht="60" x14ac:dyDescent="0.2">
      <c r="B876" s="22">
        <v>80111600</v>
      </c>
      <c r="C876" s="201" t="s">
        <v>1050</v>
      </c>
      <c r="D876" s="15">
        <v>42005</v>
      </c>
      <c r="E876" s="11" t="s">
        <v>382</v>
      </c>
      <c r="F876" s="11" t="s">
        <v>956</v>
      </c>
      <c r="G876" s="11" t="s">
        <v>14</v>
      </c>
      <c r="H876" s="202">
        <v>15600000</v>
      </c>
      <c r="I876" s="202">
        <v>15600000</v>
      </c>
      <c r="J876" s="11" t="s">
        <v>57</v>
      </c>
      <c r="K876" s="11" t="s">
        <v>16</v>
      </c>
      <c r="L876" s="11" t="s">
        <v>954</v>
      </c>
    </row>
    <row r="877" spans="2:12" ht="48" x14ac:dyDescent="0.2">
      <c r="B877" s="22">
        <v>80111600</v>
      </c>
      <c r="C877" s="201" t="s">
        <v>1051</v>
      </c>
      <c r="D877" s="15">
        <v>42005</v>
      </c>
      <c r="E877" s="11" t="s">
        <v>382</v>
      </c>
      <c r="F877" s="11" t="s">
        <v>956</v>
      </c>
      <c r="G877" s="11" t="s">
        <v>14</v>
      </c>
      <c r="H877" s="202">
        <v>30000000</v>
      </c>
      <c r="I877" s="202">
        <v>30000000</v>
      </c>
      <c r="J877" s="11" t="s">
        <v>57</v>
      </c>
      <c r="K877" s="11" t="s">
        <v>16</v>
      </c>
      <c r="L877" s="11" t="s">
        <v>954</v>
      </c>
    </row>
    <row r="878" spans="2:12" ht="48" x14ac:dyDescent="0.2">
      <c r="B878" s="22">
        <v>80111600</v>
      </c>
      <c r="C878" s="201" t="s">
        <v>1052</v>
      </c>
      <c r="D878" s="15">
        <v>42005</v>
      </c>
      <c r="E878" s="11" t="s">
        <v>382</v>
      </c>
      <c r="F878" s="11" t="s">
        <v>956</v>
      </c>
      <c r="G878" s="11" t="s">
        <v>14</v>
      </c>
      <c r="H878" s="202">
        <v>26400000</v>
      </c>
      <c r="I878" s="202">
        <v>26400000</v>
      </c>
      <c r="J878" s="11" t="s">
        <v>57</v>
      </c>
      <c r="K878" s="11" t="s">
        <v>16</v>
      </c>
      <c r="L878" s="11" t="s">
        <v>954</v>
      </c>
    </row>
    <row r="879" spans="2:12" ht="48" x14ac:dyDescent="0.2">
      <c r="B879" s="22">
        <v>80111600</v>
      </c>
      <c r="C879" s="201" t="s">
        <v>1053</v>
      </c>
      <c r="D879" s="15">
        <v>42005</v>
      </c>
      <c r="E879" s="11" t="s">
        <v>382</v>
      </c>
      <c r="F879" s="11" t="s">
        <v>956</v>
      </c>
      <c r="G879" s="11" t="s">
        <v>14</v>
      </c>
      <c r="H879" s="202">
        <v>42000000</v>
      </c>
      <c r="I879" s="202">
        <v>42000000</v>
      </c>
      <c r="J879" s="11" t="s">
        <v>57</v>
      </c>
      <c r="K879" s="11" t="s">
        <v>16</v>
      </c>
      <c r="L879" s="11" t="s">
        <v>954</v>
      </c>
    </row>
    <row r="880" spans="2:12" ht="48" x14ac:dyDescent="0.2">
      <c r="B880" s="22">
        <v>80111600</v>
      </c>
      <c r="C880" s="201" t="s">
        <v>1054</v>
      </c>
      <c r="D880" s="15">
        <v>42005</v>
      </c>
      <c r="E880" s="11" t="s">
        <v>382</v>
      </c>
      <c r="F880" s="11" t="s">
        <v>956</v>
      </c>
      <c r="G880" s="11" t="s">
        <v>14</v>
      </c>
      <c r="H880" s="202">
        <v>27600000</v>
      </c>
      <c r="I880" s="202">
        <v>27600000</v>
      </c>
      <c r="J880" s="11" t="s">
        <v>57</v>
      </c>
      <c r="K880" s="11" t="s">
        <v>16</v>
      </c>
      <c r="L880" s="11" t="s">
        <v>954</v>
      </c>
    </row>
    <row r="881" spans="2:12" ht="60" x14ac:dyDescent="0.2">
      <c r="B881" s="22">
        <v>80111600</v>
      </c>
      <c r="C881" s="201" t="s">
        <v>1055</v>
      </c>
      <c r="D881" s="15">
        <v>42005</v>
      </c>
      <c r="E881" s="11" t="s">
        <v>382</v>
      </c>
      <c r="F881" s="11" t="s">
        <v>956</v>
      </c>
      <c r="G881" s="11" t="s">
        <v>14</v>
      </c>
      <c r="H881" s="202">
        <v>21600000</v>
      </c>
      <c r="I881" s="202">
        <v>21600000</v>
      </c>
      <c r="J881" s="11" t="s">
        <v>57</v>
      </c>
      <c r="K881" s="11" t="s">
        <v>16</v>
      </c>
      <c r="L881" s="11" t="s">
        <v>954</v>
      </c>
    </row>
    <row r="882" spans="2:12" ht="48" x14ac:dyDescent="0.2">
      <c r="B882" s="22">
        <v>80111600</v>
      </c>
      <c r="C882" s="201" t="s">
        <v>1056</v>
      </c>
      <c r="D882" s="15">
        <v>42005</v>
      </c>
      <c r="E882" s="11" t="s">
        <v>382</v>
      </c>
      <c r="F882" s="11" t="s">
        <v>956</v>
      </c>
      <c r="G882" s="11" t="s">
        <v>14</v>
      </c>
      <c r="H882" s="202">
        <v>21600000</v>
      </c>
      <c r="I882" s="202">
        <v>21600000</v>
      </c>
      <c r="J882" s="11" t="s">
        <v>57</v>
      </c>
      <c r="K882" s="11" t="s">
        <v>16</v>
      </c>
      <c r="L882" s="11" t="s">
        <v>954</v>
      </c>
    </row>
    <row r="883" spans="2:12" ht="48" x14ac:dyDescent="0.2">
      <c r="B883" s="22">
        <v>80111600</v>
      </c>
      <c r="C883" s="201" t="s">
        <v>1057</v>
      </c>
      <c r="D883" s="15">
        <v>42005</v>
      </c>
      <c r="E883" s="11" t="s">
        <v>382</v>
      </c>
      <c r="F883" s="11" t="s">
        <v>956</v>
      </c>
      <c r="G883" s="11" t="s">
        <v>14</v>
      </c>
      <c r="H883" s="202">
        <v>27600000</v>
      </c>
      <c r="I883" s="202">
        <v>27600000</v>
      </c>
      <c r="J883" s="11" t="s">
        <v>57</v>
      </c>
      <c r="K883" s="11" t="s">
        <v>16</v>
      </c>
      <c r="L883" s="11" t="s">
        <v>954</v>
      </c>
    </row>
    <row r="884" spans="2:12" ht="48" x14ac:dyDescent="0.2">
      <c r="B884" s="22">
        <v>80111600</v>
      </c>
      <c r="C884" s="201" t="s">
        <v>1058</v>
      </c>
      <c r="D884" s="15">
        <v>42005</v>
      </c>
      <c r="E884" s="11" t="s">
        <v>382</v>
      </c>
      <c r="F884" s="11" t="s">
        <v>956</v>
      </c>
      <c r="G884" s="11" t="s">
        <v>14</v>
      </c>
      <c r="H884" s="202">
        <v>36000000</v>
      </c>
      <c r="I884" s="202">
        <v>36000000</v>
      </c>
      <c r="J884" s="11" t="s">
        <v>57</v>
      </c>
      <c r="K884" s="11" t="s">
        <v>16</v>
      </c>
      <c r="L884" s="11" t="s">
        <v>954</v>
      </c>
    </row>
    <row r="885" spans="2:12" ht="48" x14ac:dyDescent="0.2">
      <c r="B885" s="22">
        <v>80111600</v>
      </c>
      <c r="C885" s="201" t="s">
        <v>1059</v>
      </c>
      <c r="D885" s="15">
        <v>42005</v>
      </c>
      <c r="E885" s="11" t="s">
        <v>382</v>
      </c>
      <c r="F885" s="11" t="s">
        <v>956</v>
      </c>
      <c r="G885" s="11" t="s">
        <v>14</v>
      </c>
      <c r="H885" s="202">
        <v>16200000</v>
      </c>
      <c r="I885" s="202">
        <v>16200000</v>
      </c>
      <c r="J885" s="11" t="s">
        <v>57</v>
      </c>
      <c r="K885" s="11" t="s">
        <v>16</v>
      </c>
      <c r="L885" s="11" t="s">
        <v>954</v>
      </c>
    </row>
    <row r="886" spans="2:12" ht="48" x14ac:dyDescent="0.2">
      <c r="B886" s="22">
        <v>80111600</v>
      </c>
      <c r="C886" s="201" t="s">
        <v>1060</v>
      </c>
      <c r="D886" s="15">
        <v>42005</v>
      </c>
      <c r="E886" s="11" t="s">
        <v>382</v>
      </c>
      <c r="F886" s="11" t="s">
        <v>956</v>
      </c>
      <c r="G886" s="11" t="s">
        <v>14</v>
      </c>
      <c r="H886" s="202">
        <v>36000000</v>
      </c>
      <c r="I886" s="202">
        <v>36000000</v>
      </c>
      <c r="J886" s="11" t="s">
        <v>57</v>
      </c>
      <c r="K886" s="11" t="s">
        <v>16</v>
      </c>
      <c r="L886" s="11" t="s">
        <v>954</v>
      </c>
    </row>
    <row r="887" spans="2:12" ht="48" x14ac:dyDescent="0.2">
      <c r="B887" s="22">
        <v>80111600</v>
      </c>
      <c r="C887" s="201" t="s">
        <v>1422</v>
      </c>
      <c r="D887" s="15">
        <v>42005</v>
      </c>
      <c r="E887" s="11" t="s">
        <v>382</v>
      </c>
      <c r="F887" s="11" t="s">
        <v>956</v>
      </c>
      <c r="G887" s="11" t="s">
        <v>14</v>
      </c>
      <c r="H887" s="202">
        <v>36000000</v>
      </c>
      <c r="I887" s="202">
        <v>36000000</v>
      </c>
      <c r="J887" s="11" t="s">
        <v>57</v>
      </c>
      <c r="K887" s="11" t="s">
        <v>16</v>
      </c>
      <c r="L887" s="11" t="s">
        <v>954</v>
      </c>
    </row>
    <row r="888" spans="2:12" ht="48" x14ac:dyDescent="0.2">
      <c r="B888" s="22">
        <v>80111600</v>
      </c>
      <c r="C888" s="201" t="s">
        <v>1061</v>
      </c>
      <c r="D888" s="15">
        <v>42005</v>
      </c>
      <c r="E888" s="11" t="s">
        <v>382</v>
      </c>
      <c r="F888" s="11" t="s">
        <v>956</v>
      </c>
      <c r="G888" s="11" t="s">
        <v>14</v>
      </c>
      <c r="H888" s="202">
        <v>42000000</v>
      </c>
      <c r="I888" s="202">
        <v>42000000</v>
      </c>
      <c r="J888" s="11" t="s">
        <v>57</v>
      </c>
      <c r="K888" s="11" t="s">
        <v>16</v>
      </c>
      <c r="L888" s="11" t="s">
        <v>954</v>
      </c>
    </row>
    <row r="889" spans="2:12" ht="48" x14ac:dyDescent="0.2">
      <c r="B889" s="22">
        <v>80111600</v>
      </c>
      <c r="C889" s="201" t="s">
        <v>1062</v>
      </c>
      <c r="D889" s="15">
        <v>42005</v>
      </c>
      <c r="E889" s="11" t="s">
        <v>382</v>
      </c>
      <c r="F889" s="11" t="s">
        <v>956</v>
      </c>
      <c r="G889" s="11" t="s">
        <v>14</v>
      </c>
      <c r="H889" s="202">
        <v>36000000</v>
      </c>
      <c r="I889" s="202">
        <v>36000000</v>
      </c>
      <c r="J889" s="11" t="s">
        <v>57</v>
      </c>
      <c r="K889" s="11" t="s">
        <v>16</v>
      </c>
      <c r="L889" s="11" t="s">
        <v>954</v>
      </c>
    </row>
    <row r="890" spans="2:12" ht="48" x14ac:dyDescent="0.2">
      <c r="B890" s="22">
        <v>80111600</v>
      </c>
      <c r="C890" s="201" t="s">
        <v>1063</v>
      </c>
      <c r="D890" s="15">
        <v>42005</v>
      </c>
      <c r="E890" s="11" t="s">
        <v>382</v>
      </c>
      <c r="F890" s="11" t="s">
        <v>956</v>
      </c>
      <c r="G890" s="11" t="s">
        <v>14</v>
      </c>
      <c r="H890" s="202">
        <v>33000000</v>
      </c>
      <c r="I890" s="202">
        <v>33000000</v>
      </c>
      <c r="J890" s="11" t="s">
        <v>57</v>
      </c>
      <c r="K890" s="11" t="s">
        <v>16</v>
      </c>
      <c r="L890" s="11" t="s">
        <v>954</v>
      </c>
    </row>
    <row r="891" spans="2:12" ht="48" x14ac:dyDescent="0.2">
      <c r="B891" s="247" t="s">
        <v>1064</v>
      </c>
      <c r="C891" s="3" t="s">
        <v>1065</v>
      </c>
      <c r="D891" s="15">
        <v>42156</v>
      </c>
      <c r="E891" s="11" t="s">
        <v>1066</v>
      </c>
      <c r="F891" s="11" t="s">
        <v>956</v>
      </c>
      <c r="G891" s="11" t="s">
        <v>742</v>
      </c>
      <c r="H891" s="203">
        <v>80000000</v>
      </c>
      <c r="I891" s="203">
        <v>80000000</v>
      </c>
      <c r="J891" s="11" t="s">
        <v>57</v>
      </c>
      <c r="K891" s="11" t="s">
        <v>16</v>
      </c>
      <c r="L891" s="11" t="s">
        <v>954</v>
      </c>
    </row>
    <row r="892" spans="2:12" ht="48" x14ac:dyDescent="0.2">
      <c r="B892" s="247" t="s">
        <v>1064</v>
      </c>
      <c r="C892" s="3" t="s">
        <v>1067</v>
      </c>
      <c r="D892" s="184">
        <v>42186</v>
      </c>
      <c r="E892" s="11" t="s">
        <v>1068</v>
      </c>
      <c r="F892" s="11" t="s">
        <v>956</v>
      </c>
      <c r="G892" s="11" t="s">
        <v>14</v>
      </c>
      <c r="H892" s="204">
        <v>30000000</v>
      </c>
      <c r="I892" s="204">
        <v>30000000</v>
      </c>
      <c r="J892" s="11" t="s">
        <v>57</v>
      </c>
      <c r="K892" s="11" t="s">
        <v>16</v>
      </c>
      <c r="L892" s="11" t="s">
        <v>954</v>
      </c>
    </row>
    <row r="893" spans="2:12" ht="48" x14ac:dyDescent="0.2">
      <c r="B893" s="247" t="s">
        <v>1064</v>
      </c>
      <c r="C893" s="3" t="s">
        <v>1069</v>
      </c>
      <c r="D893" s="15">
        <v>42217</v>
      </c>
      <c r="E893" s="11" t="s">
        <v>1066</v>
      </c>
      <c r="F893" s="11" t="s">
        <v>110</v>
      </c>
      <c r="G893" s="11" t="s">
        <v>14</v>
      </c>
      <c r="H893" s="205">
        <v>35000000</v>
      </c>
      <c r="I893" s="205">
        <v>35000000</v>
      </c>
      <c r="J893" s="11" t="s">
        <v>57</v>
      </c>
      <c r="K893" s="11" t="s">
        <v>16</v>
      </c>
      <c r="L893" s="11" t="s">
        <v>954</v>
      </c>
    </row>
    <row r="894" spans="2:12" ht="48" x14ac:dyDescent="0.2">
      <c r="B894" s="22">
        <v>90150000</v>
      </c>
      <c r="C894" s="3" t="s">
        <v>1070</v>
      </c>
      <c r="D894" s="15">
        <v>42285</v>
      </c>
      <c r="E894" s="11" t="s">
        <v>1066</v>
      </c>
      <c r="F894" s="11" t="s">
        <v>110</v>
      </c>
      <c r="G894" s="11" t="s">
        <v>14</v>
      </c>
      <c r="H894" s="205">
        <v>20000000</v>
      </c>
      <c r="I894" s="205">
        <v>20000000</v>
      </c>
      <c r="J894" s="11" t="s">
        <v>57</v>
      </c>
      <c r="K894" s="11" t="s">
        <v>16</v>
      </c>
      <c r="L894" s="11" t="s">
        <v>954</v>
      </c>
    </row>
    <row r="895" spans="2:12" ht="48" x14ac:dyDescent="0.2">
      <c r="B895" s="247" t="s">
        <v>1064</v>
      </c>
      <c r="C895" s="3" t="s">
        <v>1071</v>
      </c>
      <c r="D895" s="15">
        <v>42336</v>
      </c>
      <c r="E895" s="11" t="s">
        <v>1072</v>
      </c>
      <c r="F895" s="11" t="s">
        <v>956</v>
      </c>
      <c r="G895" s="11" t="s">
        <v>14</v>
      </c>
      <c r="H895" s="205">
        <v>80000000</v>
      </c>
      <c r="I895" s="205">
        <v>80000000</v>
      </c>
      <c r="J895" s="11" t="s">
        <v>57</v>
      </c>
      <c r="K895" s="11" t="s">
        <v>16</v>
      </c>
      <c r="L895" s="11" t="s">
        <v>954</v>
      </c>
    </row>
    <row r="896" spans="2:12" ht="48" x14ac:dyDescent="0.2">
      <c r="B896" s="189" t="s">
        <v>1073</v>
      </c>
      <c r="C896" s="87" t="s">
        <v>1074</v>
      </c>
      <c r="D896" s="15">
        <v>42339</v>
      </c>
      <c r="E896" s="11" t="s">
        <v>358</v>
      </c>
      <c r="F896" s="11" t="s">
        <v>110</v>
      </c>
      <c r="G896" s="11" t="s">
        <v>742</v>
      </c>
      <c r="H896" s="206">
        <v>30000000</v>
      </c>
      <c r="I896" s="206">
        <v>30000000</v>
      </c>
      <c r="J896" s="11" t="s">
        <v>57</v>
      </c>
      <c r="K896" s="11" t="s">
        <v>16</v>
      </c>
      <c r="L896" s="11" t="s">
        <v>954</v>
      </c>
    </row>
    <row r="897" spans="2:12" ht="48" x14ac:dyDescent="0.2">
      <c r="B897" s="259" t="s">
        <v>1075</v>
      </c>
      <c r="C897" s="87" t="s">
        <v>1076</v>
      </c>
      <c r="D897" s="15">
        <v>42217</v>
      </c>
      <c r="E897" s="11" t="s">
        <v>35</v>
      </c>
      <c r="F897" s="11" t="s">
        <v>965</v>
      </c>
      <c r="G897" s="11" t="s">
        <v>742</v>
      </c>
      <c r="H897" s="195">
        <v>1500000000</v>
      </c>
      <c r="I897" s="195">
        <v>1500000000</v>
      </c>
      <c r="J897" s="11" t="s">
        <v>57</v>
      </c>
      <c r="K897" s="11" t="s">
        <v>16</v>
      </c>
      <c r="L897" s="11" t="s">
        <v>954</v>
      </c>
    </row>
    <row r="898" spans="2:12" ht="48" x14ac:dyDescent="0.2">
      <c r="B898" s="134">
        <v>81100000</v>
      </c>
      <c r="C898" s="3" t="s">
        <v>1077</v>
      </c>
      <c r="D898" s="15">
        <v>42036</v>
      </c>
      <c r="E898" s="11" t="s">
        <v>493</v>
      </c>
      <c r="F898" s="11" t="s">
        <v>956</v>
      </c>
      <c r="G898" s="11" t="s">
        <v>742</v>
      </c>
      <c r="H898" s="193">
        <v>100000000</v>
      </c>
      <c r="I898" s="193">
        <v>100000000</v>
      </c>
      <c r="J898" s="11" t="s">
        <v>57</v>
      </c>
      <c r="K898" s="11" t="s">
        <v>16</v>
      </c>
      <c r="L898" s="11" t="s">
        <v>954</v>
      </c>
    </row>
    <row r="899" spans="2:12" ht="48" x14ac:dyDescent="0.2">
      <c r="B899" s="134">
        <v>81111500</v>
      </c>
      <c r="C899" s="3" t="s">
        <v>1078</v>
      </c>
      <c r="D899" s="184">
        <v>42170</v>
      </c>
      <c r="E899" s="11" t="s">
        <v>612</v>
      </c>
      <c r="F899" s="11" t="s">
        <v>956</v>
      </c>
      <c r="G899" s="11" t="s">
        <v>742</v>
      </c>
      <c r="H899" s="197">
        <v>300000000</v>
      </c>
      <c r="I899" s="197">
        <v>300000000</v>
      </c>
      <c r="J899" s="11" t="s">
        <v>57</v>
      </c>
      <c r="K899" s="11" t="s">
        <v>16</v>
      </c>
      <c r="L899" s="11" t="s">
        <v>954</v>
      </c>
    </row>
    <row r="900" spans="2:12" ht="48" x14ac:dyDescent="0.2">
      <c r="B900" s="134" t="s">
        <v>1079</v>
      </c>
      <c r="C900" s="3" t="s">
        <v>1080</v>
      </c>
      <c r="D900" s="15">
        <v>42139</v>
      </c>
      <c r="E900" s="11" t="s">
        <v>34</v>
      </c>
      <c r="F900" s="11" t="s">
        <v>960</v>
      </c>
      <c r="G900" s="11" t="s">
        <v>742</v>
      </c>
      <c r="H900" s="198">
        <v>250000000</v>
      </c>
      <c r="I900" s="198">
        <v>250000000</v>
      </c>
      <c r="J900" s="11" t="s">
        <v>57</v>
      </c>
      <c r="K900" s="11" t="s">
        <v>16</v>
      </c>
      <c r="L900" s="11" t="s">
        <v>954</v>
      </c>
    </row>
    <row r="901" spans="2:12" ht="48" x14ac:dyDescent="0.2">
      <c r="B901" s="134">
        <v>81112100</v>
      </c>
      <c r="C901" s="3" t="s">
        <v>1081</v>
      </c>
      <c r="D901" s="15">
        <v>42005</v>
      </c>
      <c r="E901" s="11" t="s">
        <v>493</v>
      </c>
      <c r="F901" s="11" t="s">
        <v>960</v>
      </c>
      <c r="G901" s="11" t="s">
        <v>31</v>
      </c>
      <c r="H901" s="198">
        <v>2000000000</v>
      </c>
      <c r="I901" s="198">
        <v>2000000000</v>
      </c>
      <c r="J901" s="11" t="s">
        <v>57</v>
      </c>
      <c r="K901" s="11" t="s">
        <v>16</v>
      </c>
      <c r="L901" s="11" t="s">
        <v>954</v>
      </c>
    </row>
    <row r="902" spans="2:12" ht="48" x14ac:dyDescent="0.2">
      <c r="B902" s="134">
        <v>81112501</v>
      </c>
      <c r="C902" s="3" t="s">
        <v>1082</v>
      </c>
      <c r="D902" s="15">
        <v>42170</v>
      </c>
      <c r="E902" s="11" t="s">
        <v>612</v>
      </c>
      <c r="F902" s="11" t="s">
        <v>953</v>
      </c>
      <c r="G902" s="11" t="s">
        <v>31</v>
      </c>
      <c r="H902" s="198">
        <v>250000000</v>
      </c>
      <c r="I902" s="198">
        <v>250000000</v>
      </c>
      <c r="J902" s="11" t="s">
        <v>57</v>
      </c>
      <c r="K902" s="11" t="s">
        <v>16</v>
      </c>
      <c r="L902" s="11" t="s">
        <v>954</v>
      </c>
    </row>
    <row r="903" spans="2:12" ht="48" x14ac:dyDescent="0.2">
      <c r="B903" s="134">
        <v>84131501</v>
      </c>
      <c r="C903" s="3" t="s">
        <v>1423</v>
      </c>
      <c r="D903" s="15">
        <v>42095</v>
      </c>
      <c r="E903" s="11" t="s">
        <v>1083</v>
      </c>
      <c r="F903" s="11" t="s">
        <v>953</v>
      </c>
      <c r="G903" s="11" t="s">
        <v>742</v>
      </c>
      <c r="H903" s="207">
        <v>200000000</v>
      </c>
      <c r="I903" s="207">
        <v>200000000</v>
      </c>
      <c r="J903" s="11" t="s">
        <v>57</v>
      </c>
      <c r="K903" s="11" t="s">
        <v>16</v>
      </c>
      <c r="L903" s="11" t="s">
        <v>954</v>
      </c>
    </row>
    <row r="904" spans="2:12" ht="48" x14ac:dyDescent="0.2">
      <c r="B904" s="134" t="s">
        <v>1079</v>
      </c>
      <c r="C904" s="3" t="s">
        <v>1424</v>
      </c>
      <c r="D904" s="184">
        <v>42037</v>
      </c>
      <c r="E904" s="11" t="s">
        <v>493</v>
      </c>
      <c r="F904" s="11" t="s">
        <v>953</v>
      </c>
      <c r="G904" s="11" t="s">
        <v>742</v>
      </c>
      <c r="H904" s="197">
        <v>300000000</v>
      </c>
      <c r="I904" s="197">
        <v>300000000</v>
      </c>
      <c r="J904" s="11" t="s">
        <v>57</v>
      </c>
      <c r="K904" s="11" t="s">
        <v>16</v>
      </c>
      <c r="L904" s="11" t="s">
        <v>954</v>
      </c>
    </row>
    <row r="905" spans="2:12" ht="48" x14ac:dyDescent="0.2">
      <c r="B905" s="134"/>
      <c r="C905" s="3" t="s">
        <v>1084</v>
      </c>
      <c r="D905" s="15">
        <v>42126</v>
      </c>
      <c r="E905" s="11" t="s">
        <v>493</v>
      </c>
      <c r="F905" s="11" t="s">
        <v>960</v>
      </c>
      <c r="G905" s="11" t="s">
        <v>742</v>
      </c>
      <c r="H905" s="198">
        <v>3000000000</v>
      </c>
      <c r="I905" s="198">
        <v>3000000000</v>
      </c>
      <c r="J905" s="11" t="s">
        <v>57</v>
      </c>
      <c r="K905" s="11" t="s">
        <v>16</v>
      </c>
      <c r="L905" s="11" t="s">
        <v>954</v>
      </c>
    </row>
    <row r="906" spans="2:12" ht="48" x14ac:dyDescent="0.2">
      <c r="B906" s="134" t="s">
        <v>1075</v>
      </c>
      <c r="C906" s="3" t="s">
        <v>1085</v>
      </c>
      <c r="D906" s="15">
        <v>42156</v>
      </c>
      <c r="E906" s="11" t="s">
        <v>612</v>
      </c>
      <c r="F906" s="11" t="s">
        <v>965</v>
      </c>
      <c r="G906" s="11" t="s">
        <v>742</v>
      </c>
      <c r="H906" s="207">
        <v>630000000</v>
      </c>
      <c r="I906" s="207">
        <v>630000000</v>
      </c>
      <c r="J906" s="11" t="s">
        <v>57</v>
      </c>
      <c r="K906" s="11" t="s">
        <v>16</v>
      </c>
      <c r="L906" s="11" t="s">
        <v>954</v>
      </c>
    </row>
    <row r="907" spans="2:12" ht="48" x14ac:dyDescent="0.2">
      <c r="B907" s="134">
        <v>72102900</v>
      </c>
      <c r="C907" s="3" t="s">
        <v>1086</v>
      </c>
      <c r="D907" s="184">
        <v>42005</v>
      </c>
      <c r="E907" s="134" t="s">
        <v>382</v>
      </c>
      <c r="F907" s="11" t="s">
        <v>960</v>
      </c>
      <c r="G907" s="134" t="s">
        <v>14</v>
      </c>
      <c r="H907" s="140">
        <v>1002000000</v>
      </c>
      <c r="I907" s="140">
        <v>1002000000</v>
      </c>
      <c r="J907" s="11" t="s">
        <v>57</v>
      </c>
      <c r="K907" s="11" t="s">
        <v>16</v>
      </c>
      <c r="L907" s="11" t="s">
        <v>954</v>
      </c>
    </row>
    <row r="908" spans="2:12" ht="48" x14ac:dyDescent="0.2">
      <c r="B908" s="134">
        <v>72102900</v>
      </c>
      <c r="C908" s="3" t="s">
        <v>1087</v>
      </c>
      <c r="D908" s="184">
        <v>42005</v>
      </c>
      <c r="E908" s="14" t="s">
        <v>493</v>
      </c>
      <c r="F908" s="11" t="s">
        <v>960</v>
      </c>
      <c r="G908" s="134" t="s">
        <v>31</v>
      </c>
      <c r="H908" s="140">
        <v>1068950000</v>
      </c>
      <c r="I908" s="140">
        <v>1068950000</v>
      </c>
      <c r="J908" s="11" t="s">
        <v>57</v>
      </c>
      <c r="K908" s="11" t="s">
        <v>16</v>
      </c>
      <c r="L908" s="11" t="s">
        <v>954</v>
      </c>
    </row>
    <row r="909" spans="2:12" ht="60" x14ac:dyDescent="0.2">
      <c r="B909" s="11">
        <v>80111600</v>
      </c>
      <c r="C909" s="3" t="s">
        <v>1088</v>
      </c>
      <c r="D909" s="184">
        <v>42005</v>
      </c>
      <c r="E909" s="14" t="s">
        <v>493</v>
      </c>
      <c r="F909" s="11" t="s">
        <v>956</v>
      </c>
      <c r="G909" s="134" t="s">
        <v>14</v>
      </c>
      <c r="H909" s="140">
        <v>44000000</v>
      </c>
      <c r="I909" s="140">
        <v>44000000</v>
      </c>
      <c r="J909" s="11" t="s">
        <v>57</v>
      </c>
      <c r="K909" s="11" t="s">
        <v>16</v>
      </c>
      <c r="L909" s="11"/>
    </row>
    <row r="910" spans="2:12" ht="48" x14ac:dyDescent="0.2">
      <c r="B910" s="11">
        <v>80111600</v>
      </c>
      <c r="C910" s="3" t="s">
        <v>1089</v>
      </c>
      <c r="D910" s="184">
        <v>42125</v>
      </c>
      <c r="E910" s="14" t="s">
        <v>612</v>
      </c>
      <c r="F910" s="11" t="s">
        <v>956</v>
      </c>
      <c r="G910" s="134" t="s">
        <v>14</v>
      </c>
      <c r="H910" s="140">
        <v>273000000</v>
      </c>
      <c r="I910" s="140">
        <v>273000000</v>
      </c>
      <c r="J910" s="11" t="s">
        <v>57</v>
      </c>
      <c r="K910" s="11" t="s">
        <v>16</v>
      </c>
      <c r="L910" s="11" t="s">
        <v>954</v>
      </c>
    </row>
    <row r="911" spans="2:12" ht="48" x14ac:dyDescent="0.2">
      <c r="B911" s="11">
        <v>80111600</v>
      </c>
      <c r="C911" s="3" t="s">
        <v>1425</v>
      </c>
      <c r="D911" s="184">
        <v>42005</v>
      </c>
      <c r="E911" s="14" t="s">
        <v>493</v>
      </c>
      <c r="F911" s="11" t="s">
        <v>956</v>
      </c>
      <c r="G911" s="134" t="s">
        <v>14</v>
      </c>
      <c r="H911" s="140">
        <v>202800000</v>
      </c>
      <c r="I911" s="140">
        <v>202800000</v>
      </c>
      <c r="J911" s="11" t="s">
        <v>57</v>
      </c>
      <c r="K911" s="11" t="s">
        <v>16</v>
      </c>
      <c r="L911" s="11" t="s">
        <v>954</v>
      </c>
    </row>
    <row r="912" spans="2:12" ht="48" x14ac:dyDescent="0.2">
      <c r="B912" s="86">
        <v>84111600</v>
      </c>
      <c r="C912" s="87" t="s">
        <v>1426</v>
      </c>
      <c r="D912" s="82">
        <v>42019</v>
      </c>
      <c r="E912" s="83" t="s">
        <v>75</v>
      </c>
      <c r="F912" s="55" t="s">
        <v>490</v>
      </c>
      <c r="G912" s="55" t="s">
        <v>14</v>
      </c>
      <c r="H912" s="208">
        <v>132000000</v>
      </c>
      <c r="I912" s="208">
        <v>132000000</v>
      </c>
      <c r="J912" s="209" t="s">
        <v>715</v>
      </c>
    </row>
    <row r="913" spans="2:10" ht="36" x14ac:dyDescent="0.2">
      <c r="B913" s="86">
        <v>84111600</v>
      </c>
      <c r="C913" s="87" t="s">
        <v>1427</v>
      </c>
      <c r="D913" s="82">
        <v>42019</v>
      </c>
      <c r="E913" s="83" t="s">
        <v>716</v>
      </c>
      <c r="F913" s="55" t="s">
        <v>490</v>
      </c>
      <c r="G913" s="55" t="s">
        <v>14</v>
      </c>
      <c r="H913" s="208">
        <v>43200000</v>
      </c>
      <c r="I913" s="208">
        <v>43200000</v>
      </c>
      <c r="J913" s="209" t="s">
        <v>715</v>
      </c>
    </row>
    <row r="914" spans="2:10" ht="48" x14ac:dyDescent="0.2">
      <c r="B914" s="86">
        <v>80111600</v>
      </c>
      <c r="C914" s="87" t="s">
        <v>1428</v>
      </c>
      <c r="D914" s="82">
        <v>42019</v>
      </c>
      <c r="E914" s="83" t="s">
        <v>717</v>
      </c>
      <c r="F914" s="55" t="s">
        <v>490</v>
      </c>
      <c r="G914" s="55" t="s">
        <v>14</v>
      </c>
      <c r="H914" s="208">
        <v>72600000</v>
      </c>
      <c r="I914" s="208">
        <v>72600000</v>
      </c>
      <c r="J914" s="209" t="s">
        <v>715</v>
      </c>
    </row>
    <row r="915" spans="2:10" ht="36" x14ac:dyDescent="0.2">
      <c r="B915" s="86">
        <v>80111607</v>
      </c>
      <c r="C915" s="87" t="s">
        <v>1429</v>
      </c>
      <c r="D915" s="82">
        <v>42019</v>
      </c>
      <c r="E915" s="83" t="s">
        <v>75</v>
      </c>
      <c r="F915" s="55" t="s">
        <v>490</v>
      </c>
      <c r="G915" s="55" t="s">
        <v>14</v>
      </c>
      <c r="H915" s="208">
        <v>36300000</v>
      </c>
      <c r="I915" s="208">
        <v>36300000</v>
      </c>
      <c r="J915" s="209" t="s">
        <v>715</v>
      </c>
    </row>
    <row r="916" spans="2:10" ht="36" x14ac:dyDescent="0.2">
      <c r="B916" s="86">
        <v>80111604</v>
      </c>
      <c r="C916" s="87" t="s">
        <v>1430</v>
      </c>
      <c r="D916" s="82">
        <v>42019</v>
      </c>
      <c r="E916" s="83" t="s">
        <v>75</v>
      </c>
      <c r="F916" s="55" t="s">
        <v>490</v>
      </c>
      <c r="G916" s="55" t="s">
        <v>14</v>
      </c>
      <c r="H916" s="208">
        <v>46200000</v>
      </c>
      <c r="I916" s="208">
        <v>46200000</v>
      </c>
      <c r="J916" s="209" t="s">
        <v>715</v>
      </c>
    </row>
    <row r="917" spans="2:10" ht="36" x14ac:dyDescent="0.2">
      <c r="B917" s="86">
        <v>80111609</v>
      </c>
      <c r="C917" s="87" t="s">
        <v>1431</v>
      </c>
      <c r="D917" s="82">
        <v>42019</v>
      </c>
      <c r="E917" s="83" t="s">
        <v>716</v>
      </c>
      <c r="F917" s="55" t="s">
        <v>490</v>
      </c>
      <c r="G917" s="55" t="s">
        <v>14</v>
      </c>
      <c r="H917" s="208">
        <v>27600000</v>
      </c>
      <c r="I917" s="208">
        <v>27600000</v>
      </c>
      <c r="J917" s="209" t="s">
        <v>715</v>
      </c>
    </row>
    <row r="918" spans="2:10" ht="36" x14ac:dyDescent="0.2">
      <c r="B918" s="93">
        <v>85101500</v>
      </c>
      <c r="C918" s="52" t="s">
        <v>718</v>
      </c>
      <c r="D918" s="82">
        <v>42036</v>
      </c>
      <c r="E918" s="83" t="s">
        <v>75</v>
      </c>
      <c r="F918" s="55" t="s">
        <v>490</v>
      </c>
      <c r="G918" s="55" t="s">
        <v>31</v>
      </c>
      <c r="H918" s="208">
        <v>4500000000</v>
      </c>
      <c r="I918" s="208">
        <v>4500000000</v>
      </c>
      <c r="J918" s="209" t="s">
        <v>715</v>
      </c>
    </row>
    <row r="919" spans="2:10" ht="36" x14ac:dyDescent="0.2">
      <c r="B919" s="93">
        <v>85101500</v>
      </c>
      <c r="C919" s="52" t="s">
        <v>719</v>
      </c>
      <c r="D919" s="82">
        <v>42036</v>
      </c>
      <c r="E919" s="83" t="s">
        <v>75</v>
      </c>
      <c r="F919" s="55" t="s">
        <v>490</v>
      </c>
      <c r="G919" s="55" t="s">
        <v>31</v>
      </c>
      <c r="H919" s="208">
        <v>500000000</v>
      </c>
      <c r="I919" s="208">
        <v>500000000</v>
      </c>
      <c r="J919" s="209" t="s">
        <v>715</v>
      </c>
    </row>
    <row r="920" spans="2:10" ht="24" x14ac:dyDescent="0.2">
      <c r="B920" s="89">
        <v>51210000</v>
      </c>
      <c r="C920" s="210" t="s">
        <v>720</v>
      </c>
      <c r="D920" s="82">
        <v>42064</v>
      </c>
      <c r="E920" s="83" t="s">
        <v>98</v>
      </c>
      <c r="F920" s="55" t="s">
        <v>589</v>
      </c>
      <c r="G920" s="55" t="s">
        <v>31</v>
      </c>
      <c r="H920" s="208">
        <v>600000000</v>
      </c>
      <c r="I920" s="208">
        <v>600000000</v>
      </c>
      <c r="J920" s="209" t="s">
        <v>715</v>
      </c>
    </row>
    <row r="921" spans="2:10" ht="72" x14ac:dyDescent="0.2">
      <c r="B921" s="93">
        <v>85101500</v>
      </c>
      <c r="C921" s="51" t="s">
        <v>1432</v>
      </c>
      <c r="D921" s="82">
        <v>42036</v>
      </c>
      <c r="E921" s="83" t="s">
        <v>75</v>
      </c>
      <c r="F921" s="55" t="s">
        <v>490</v>
      </c>
      <c r="G921" s="55" t="s">
        <v>721</v>
      </c>
      <c r="H921" s="211">
        <v>4000000000</v>
      </c>
      <c r="I921" s="208">
        <v>4000000000</v>
      </c>
      <c r="J921" s="209" t="s">
        <v>715</v>
      </c>
    </row>
    <row r="922" spans="2:10" ht="36" x14ac:dyDescent="0.2">
      <c r="B922" s="89">
        <v>85131706</v>
      </c>
      <c r="C922" s="212" t="s">
        <v>722</v>
      </c>
      <c r="D922" s="82">
        <v>42036</v>
      </c>
      <c r="E922" s="83" t="s">
        <v>75</v>
      </c>
      <c r="F922" s="55" t="s">
        <v>589</v>
      </c>
      <c r="G922" s="55" t="s">
        <v>31</v>
      </c>
      <c r="H922" s="213">
        <v>80000000</v>
      </c>
      <c r="I922" s="213">
        <v>80000000</v>
      </c>
      <c r="J922" s="209" t="s">
        <v>715</v>
      </c>
    </row>
    <row r="923" spans="2:10" ht="24" x14ac:dyDescent="0.2">
      <c r="B923" s="86">
        <v>80111614</v>
      </c>
      <c r="C923" s="87" t="s">
        <v>723</v>
      </c>
      <c r="D923" s="214">
        <v>42019</v>
      </c>
      <c r="E923" s="215" t="s">
        <v>75</v>
      </c>
      <c r="F923" s="216" t="s">
        <v>490</v>
      </c>
      <c r="G923" s="216" t="s">
        <v>14</v>
      </c>
      <c r="H923" s="211">
        <v>72600000</v>
      </c>
      <c r="I923" s="211">
        <v>72600000</v>
      </c>
      <c r="J923" s="209" t="s">
        <v>715</v>
      </c>
    </row>
    <row r="924" spans="2:10" ht="24" x14ac:dyDescent="0.2">
      <c r="B924" s="86">
        <v>80111606</v>
      </c>
      <c r="C924" s="87" t="s">
        <v>724</v>
      </c>
      <c r="D924" s="214">
        <v>42019</v>
      </c>
      <c r="E924" s="215" t="s">
        <v>75</v>
      </c>
      <c r="F924" s="55" t="s">
        <v>490</v>
      </c>
      <c r="G924" s="55" t="s">
        <v>14</v>
      </c>
      <c r="H924" s="211">
        <v>72600000</v>
      </c>
      <c r="I924" s="211">
        <v>72600000</v>
      </c>
      <c r="J924" s="209" t="s">
        <v>715</v>
      </c>
    </row>
    <row r="925" spans="2:10" ht="24" x14ac:dyDescent="0.2">
      <c r="B925" s="93">
        <v>80111620</v>
      </c>
      <c r="C925" s="87" t="s">
        <v>725</v>
      </c>
      <c r="D925" s="214">
        <v>42019</v>
      </c>
      <c r="E925" s="215" t="s">
        <v>75</v>
      </c>
      <c r="F925" s="55" t="s">
        <v>490</v>
      </c>
      <c r="G925" s="55" t="s">
        <v>14</v>
      </c>
      <c r="H925" s="208">
        <v>36300000</v>
      </c>
      <c r="I925" s="208">
        <v>36300000</v>
      </c>
      <c r="J925" s="209" t="s">
        <v>715</v>
      </c>
    </row>
    <row r="926" spans="2:10" ht="24" x14ac:dyDescent="0.2">
      <c r="B926" s="93">
        <v>80111604</v>
      </c>
      <c r="C926" s="87" t="s">
        <v>726</v>
      </c>
      <c r="D926" s="214">
        <v>42019</v>
      </c>
      <c r="E926" s="215" t="s">
        <v>75</v>
      </c>
      <c r="F926" s="55" t="s">
        <v>490</v>
      </c>
      <c r="G926" s="55" t="s">
        <v>14</v>
      </c>
      <c r="H926" s="208">
        <v>46200000</v>
      </c>
      <c r="I926" s="208">
        <v>46200000</v>
      </c>
      <c r="J926" s="209" t="s">
        <v>715</v>
      </c>
    </row>
    <row r="927" spans="2:10" ht="24" x14ac:dyDescent="0.2">
      <c r="B927" s="86">
        <v>80111617</v>
      </c>
      <c r="C927" s="87" t="s">
        <v>727</v>
      </c>
      <c r="D927" s="82">
        <v>42019</v>
      </c>
      <c r="E927" s="83" t="s">
        <v>728</v>
      </c>
      <c r="F927" s="55" t="s">
        <v>490</v>
      </c>
      <c r="G927" s="55" t="s">
        <v>14</v>
      </c>
      <c r="H927" s="208">
        <v>36300000</v>
      </c>
      <c r="I927" s="208">
        <v>36300000</v>
      </c>
      <c r="J927" s="209" t="s">
        <v>715</v>
      </c>
    </row>
    <row r="928" spans="2:10" ht="24" x14ac:dyDescent="0.2">
      <c r="B928" s="86">
        <v>80111614</v>
      </c>
      <c r="C928" s="87" t="s">
        <v>729</v>
      </c>
      <c r="D928" s="82">
        <v>42019</v>
      </c>
      <c r="E928" s="83" t="s">
        <v>728</v>
      </c>
      <c r="F928" s="55" t="s">
        <v>490</v>
      </c>
      <c r="G928" s="55" t="s">
        <v>14</v>
      </c>
      <c r="H928" s="208">
        <v>36300000</v>
      </c>
      <c r="I928" s="208">
        <v>36300000</v>
      </c>
      <c r="J928" s="209" t="s">
        <v>715</v>
      </c>
    </row>
    <row r="929" spans="2:10" ht="24" x14ac:dyDescent="0.2">
      <c r="B929" s="86">
        <v>80111600</v>
      </c>
      <c r="C929" s="87" t="s">
        <v>730</v>
      </c>
      <c r="D929" s="82">
        <v>42019</v>
      </c>
      <c r="E929" s="83" t="s">
        <v>728</v>
      </c>
      <c r="F929" s="55" t="s">
        <v>490</v>
      </c>
      <c r="G929" s="55" t="s">
        <v>14</v>
      </c>
      <c r="H929" s="208">
        <v>44000000</v>
      </c>
      <c r="I929" s="208">
        <v>44000000</v>
      </c>
      <c r="J929" s="209" t="s">
        <v>715</v>
      </c>
    </row>
    <row r="930" spans="2:10" ht="24" x14ac:dyDescent="0.2">
      <c r="B930" s="86">
        <v>80111614</v>
      </c>
      <c r="C930" s="87" t="s">
        <v>731</v>
      </c>
      <c r="D930" s="82">
        <v>42019</v>
      </c>
      <c r="E930" s="83" t="s">
        <v>728</v>
      </c>
      <c r="F930" s="55" t="s">
        <v>490</v>
      </c>
      <c r="G930" s="55" t="s">
        <v>14</v>
      </c>
      <c r="H930" s="208">
        <v>36300000</v>
      </c>
      <c r="I930" s="208">
        <v>36300000</v>
      </c>
      <c r="J930" s="209" t="s">
        <v>715</v>
      </c>
    </row>
    <row r="931" spans="2:10" ht="24" x14ac:dyDescent="0.2">
      <c r="B931" s="86">
        <v>80111606</v>
      </c>
      <c r="C931" s="87" t="s">
        <v>732</v>
      </c>
      <c r="D931" s="82">
        <v>42019</v>
      </c>
      <c r="E931" s="83" t="s">
        <v>728</v>
      </c>
      <c r="F931" s="55" t="s">
        <v>490</v>
      </c>
      <c r="G931" s="55" t="s">
        <v>14</v>
      </c>
      <c r="H931" s="208">
        <v>44000000</v>
      </c>
      <c r="I931" s="208">
        <v>44000000</v>
      </c>
      <c r="J931" s="209" t="s">
        <v>715</v>
      </c>
    </row>
    <row r="932" spans="2:10" ht="24" x14ac:dyDescent="0.2">
      <c r="B932" s="86">
        <v>80111600</v>
      </c>
      <c r="C932" s="87" t="s">
        <v>733</v>
      </c>
      <c r="D932" s="82">
        <v>42019</v>
      </c>
      <c r="E932" s="83" t="s">
        <v>728</v>
      </c>
      <c r="F932" s="55" t="s">
        <v>490</v>
      </c>
      <c r="G932" s="55" t="s">
        <v>14</v>
      </c>
      <c r="H932" s="208">
        <v>44000000</v>
      </c>
      <c r="I932" s="208">
        <v>44000000</v>
      </c>
      <c r="J932" s="209" t="s">
        <v>715</v>
      </c>
    </row>
    <row r="933" spans="2:10" ht="24" x14ac:dyDescent="0.2">
      <c r="B933" s="217">
        <v>80111605</v>
      </c>
      <c r="C933" s="87" t="s">
        <v>734</v>
      </c>
      <c r="D933" s="82">
        <v>42019</v>
      </c>
      <c r="E933" s="83" t="s">
        <v>728</v>
      </c>
      <c r="F933" s="55" t="s">
        <v>490</v>
      </c>
      <c r="G933" s="55" t="s">
        <v>14</v>
      </c>
      <c r="H933" s="208">
        <v>44000000</v>
      </c>
      <c r="I933" s="208">
        <v>44000000</v>
      </c>
      <c r="J933" s="209" t="s">
        <v>715</v>
      </c>
    </row>
    <row r="934" spans="2:10" ht="24" x14ac:dyDescent="0.2">
      <c r="B934" s="86">
        <v>80111606</v>
      </c>
      <c r="C934" s="87" t="s">
        <v>735</v>
      </c>
      <c r="D934" s="82">
        <v>42019</v>
      </c>
      <c r="E934" s="83" t="s">
        <v>728</v>
      </c>
      <c r="F934" s="55" t="s">
        <v>490</v>
      </c>
      <c r="G934" s="55" t="s">
        <v>736</v>
      </c>
      <c r="H934" s="211">
        <v>36300000</v>
      </c>
      <c r="I934" s="211">
        <v>36300000</v>
      </c>
      <c r="J934" s="209" t="s">
        <v>715</v>
      </c>
    </row>
    <row r="935" spans="2:10" ht="36" x14ac:dyDescent="0.2">
      <c r="B935" s="86">
        <v>80111607</v>
      </c>
      <c r="C935" s="87" t="s">
        <v>737</v>
      </c>
      <c r="D935" s="82">
        <v>42019</v>
      </c>
      <c r="E935" s="83" t="s">
        <v>728</v>
      </c>
      <c r="F935" s="55" t="s">
        <v>490</v>
      </c>
      <c r="G935" s="55" t="s">
        <v>14</v>
      </c>
      <c r="H935" s="208">
        <v>88000000</v>
      </c>
      <c r="I935" s="208">
        <v>88000000</v>
      </c>
      <c r="J935" s="209" t="s">
        <v>715</v>
      </c>
    </row>
    <row r="936" spans="2:10" ht="36" x14ac:dyDescent="0.2">
      <c r="B936" s="86">
        <v>80111609</v>
      </c>
      <c r="C936" s="87" t="s">
        <v>738</v>
      </c>
      <c r="D936" s="82">
        <v>42019</v>
      </c>
      <c r="E936" s="83" t="s">
        <v>728</v>
      </c>
      <c r="F936" s="55" t="s">
        <v>490</v>
      </c>
      <c r="G936" s="55" t="s">
        <v>14</v>
      </c>
      <c r="H936" s="208">
        <v>25300000</v>
      </c>
      <c r="I936" s="208">
        <v>25300000</v>
      </c>
      <c r="J936" s="209" t="s">
        <v>715</v>
      </c>
    </row>
    <row r="937" spans="2:10" ht="24" x14ac:dyDescent="0.2">
      <c r="B937" s="86">
        <v>80111601</v>
      </c>
      <c r="C937" s="87" t="s">
        <v>739</v>
      </c>
      <c r="D937" s="82">
        <v>42019</v>
      </c>
      <c r="E937" s="83" t="s">
        <v>728</v>
      </c>
      <c r="F937" s="55" t="s">
        <v>490</v>
      </c>
      <c r="G937" s="55" t="s">
        <v>736</v>
      </c>
      <c r="H937" s="211">
        <v>20900000</v>
      </c>
      <c r="I937" s="211">
        <v>20900000</v>
      </c>
      <c r="J937" s="209" t="s">
        <v>715</v>
      </c>
    </row>
    <row r="938" spans="2:10" ht="24" x14ac:dyDescent="0.2">
      <c r="B938" s="86">
        <v>80111609</v>
      </c>
      <c r="C938" s="87" t="s">
        <v>740</v>
      </c>
      <c r="D938" s="82">
        <v>42019</v>
      </c>
      <c r="E938" s="83" t="s">
        <v>728</v>
      </c>
      <c r="F938" s="55" t="s">
        <v>490</v>
      </c>
      <c r="G938" s="55" t="s">
        <v>736</v>
      </c>
      <c r="H938" s="211">
        <v>25300000</v>
      </c>
      <c r="I938" s="211">
        <v>25300000</v>
      </c>
      <c r="J938" s="209" t="s">
        <v>715</v>
      </c>
    </row>
    <row r="939" spans="2:10" ht="24" x14ac:dyDescent="0.2">
      <c r="B939" s="93">
        <v>60105600</v>
      </c>
      <c r="C939" s="52" t="s">
        <v>741</v>
      </c>
      <c r="D939" s="82">
        <v>42036</v>
      </c>
      <c r="E939" s="83" t="s">
        <v>728</v>
      </c>
      <c r="F939" s="55" t="s">
        <v>490</v>
      </c>
      <c r="G939" s="55" t="s">
        <v>742</v>
      </c>
      <c r="H939" s="211">
        <v>300000000</v>
      </c>
      <c r="I939" s="211">
        <v>23600000</v>
      </c>
      <c r="J939" s="209" t="s">
        <v>715</v>
      </c>
    </row>
    <row r="940" spans="2:10" ht="36" x14ac:dyDescent="0.2">
      <c r="B940" s="86">
        <v>86100000</v>
      </c>
      <c r="C940" s="52" t="s">
        <v>743</v>
      </c>
      <c r="D940" s="82">
        <v>42170</v>
      </c>
      <c r="E940" s="83" t="s">
        <v>744</v>
      </c>
      <c r="F940" s="55" t="s">
        <v>589</v>
      </c>
      <c r="G940" s="55" t="s">
        <v>745</v>
      </c>
      <c r="H940" s="208">
        <v>98000000</v>
      </c>
      <c r="I940" s="208">
        <v>98000000</v>
      </c>
      <c r="J940" s="209" t="s">
        <v>715</v>
      </c>
    </row>
    <row r="941" spans="2:10" ht="24" x14ac:dyDescent="0.2">
      <c r="B941" s="93">
        <v>78111808</v>
      </c>
      <c r="C941" s="218" t="s">
        <v>746</v>
      </c>
      <c r="D941" s="82">
        <v>42036</v>
      </c>
      <c r="E941" s="83" t="s">
        <v>728</v>
      </c>
      <c r="F941" s="55" t="s">
        <v>110</v>
      </c>
      <c r="G941" s="55" t="s">
        <v>736</v>
      </c>
      <c r="H941" s="211">
        <v>46200000</v>
      </c>
      <c r="I941" s="211">
        <v>46200000</v>
      </c>
      <c r="J941" s="209" t="s">
        <v>715</v>
      </c>
    </row>
    <row r="942" spans="2:10" ht="36" x14ac:dyDescent="0.2">
      <c r="B942" s="93">
        <v>85131700</v>
      </c>
      <c r="C942" s="59" t="s">
        <v>747</v>
      </c>
      <c r="D942" s="82">
        <v>42170</v>
      </c>
      <c r="E942" s="83" t="s">
        <v>108</v>
      </c>
      <c r="F942" s="55" t="s">
        <v>748</v>
      </c>
      <c r="G942" s="55" t="s">
        <v>736</v>
      </c>
      <c r="H942" s="211">
        <v>77200000</v>
      </c>
      <c r="I942" s="211">
        <v>77200000</v>
      </c>
      <c r="J942" s="209" t="s">
        <v>715</v>
      </c>
    </row>
    <row r="943" spans="2:10" ht="48" x14ac:dyDescent="0.2">
      <c r="B943" s="217">
        <v>80111605</v>
      </c>
      <c r="C943" s="87" t="s">
        <v>749</v>
      </c>
      <c r="D943" s="82">
        <v>42019</v>
      </c>
      <c r="E943" s="83" t="s">
        <v>750</v>
      </c>
      <c r="F943" s="12" t="s">
        <v>490</v>
      </c>
      <c r="G943" s="55" t="s">
        <v>14</v>
      </c>
      <c r="H943" s="211">
        <v>48000000</v>
      </c>
      <c r="I943" s="211">
        <v>48000000</v>
      </c>
      <c r="J943" s="209" t="s">
        <v>715</v>
      </c>
    </row>
    <row r="944" spans="2:10" ht="48" x14ac:dyDescent="0.2">
      <c r="B944" s="217">
        <v>80111620</v>
      </c>
      <c r="C944" s="87" t="s">
        <v>751</v>
      </c>
      <c r="D944" s="82">
        <v>42019</v>
      </c>
      <c r="E944" s="83" t="s">
        <v>716</v>
      </c>
      <c r="F944" s="55" t="s">
        <v>490</v>
      </c>
      <c r="G944" s="55" t="s">
        <v>14</v>
      </c>
      <c r="H944" s="211">
        <v>39600000</v>
      </c>
      <c r="I944" s="211">
        <v>39600000</v>
      </c>
      <c r="J944" s="209" t="s">
        <v>715</v>
      </c>
    </row>
    <row r="945" spans="2:10" ht="48" x14ac:dyDescent="0.2">
      <c r="B945" s="217">
        <v>80111607</v>
      </c>
      <c r="C945" s="87" t="s">
        <v>752</v>
      </c>
      <c r="D945" s="82">
        <v>42019</v>
      </c>
      <c r="E945" s="83" t="s">
        <v>75</v>
      </c>
      <c r="F945" s="55" t="s">
        <v>490</v>
      </c>
      <c r="G945" s="55" t="s">
        <v>14</v>
      </c>
      <c r="H945" s="211">
        <v>44000000</v>
      </c>
      <c r="I945" s="211">
        <v>44000000</v>
      </c>
      <c r="J945" s="209" t="s">
        <v>715</v>
      </c>
    </row>
    <row r="946" spans="2:10" ht="36" x14ac:dyDescent="0.2">
      <c r="B946" s="217">
        <v>80111605</v>
      </c>
      <c r="C946" s="87" t="s">
        <v>753</v>
      </c>
      <c r="D946" s="82">
        <v>42019</v>
      </c>
      <c r="E946" s="83" t="s">
        <v>716</v>
      </c>
      <c r="F946" s="55" t="s">
        <v>490</v>
      </c>
      <c r="G946" s="55" t="s">
        <v>14</v>
      </c>
      <c r="H946" s="211">
        <v>39600000</v>
      </c>
      <c r="I946" s="211">
        <v>39600000</v>
      </c>
      <c r="J946" s="209" t="s">
        <v>715</v>
      </c>
    </row>
    <row r="947" spans="2:10" ht="36" x14ac:dyDescent="0.2">
      <c r="B947" s="217">
        <v>80111605</v>
      </c>
      <c r="C947" s="87" t="s">
        <v>754</v>
      </c>
      <c r="D947" s="82">
        <v>42019</v>
      </c>
      <c r="E947" s="83" t="s">
        <v>75</v>
      </c>
      <c r="F947" s="55" t="s">
        <v>490</v>
      </c>
      <c r="G947" s="55" t="s">
        <v>14</v>
      </c>
      <c r="H947" s="211">
        <v>44000000</v>
      </c>
      <c r="I947" s="211">
        <v>44000000</v>
      </c>
      <c r="J947" s="209" t="s">
        <v>715</v>
      </c>
    </row>
    <row r="948" spans="2:10" ht="36" x14ac:dyDescent="0.2">
      <c r="B948" s="217">
        <v>80111605</v>
      </c>
      <c r="C948" s="87" t="s">
        <v>754</v>
      </c>
      <c r="D948" s="82">
        <v>42019</v>
      </c>
      <c r="E948" s="83" t="s">
        <v>75</v>
      </c>
      <c r="F948" s="55" t="s">
        <v>490</v>
      </c>
      <c r="G948" s="55" t="s">
        <v>14</v>
      </c>
      <c r="H948" s="211">
        <v>36300000</v>
      </c>
      <c r="I948" s="211">
        <v>36300000</v>
      </c>
      <c r="J948" s="209" t="s">
        <v>715</v>
      </c>
    </row>
    <row r="949" spans="2:10" ht="48" x14ac:dyDescent="0.2">
      <c r="B949" s="86">
        <v>80111601</v>
      </c>
      <c r="C949" s="87" t="s">
        <v>755</v>
      </c>
      <c r="D949" s="82">
        <v>42019</v>
      </c>
      <c r="E949" s="83" t="s">
        <v>716</v>
      </c>
      <c r="F949" s="55" t="s">
        <v>490</v>
      </c>
      <c r="G949" s="55" t="s">
        <v>14</v>
      </c>
      <c r="H949" s="211">
        <v>22800000</v>
      </c>
      <c r="I949" s="211">
        <v>22800000</v>
      </c>
      <c r="J949" s="209" t="s">
        <v>715</v>
      </c>
    </row>
    <row r="950" spans="2:10" ht="24" x14ac:dyDescent="0.2">
      <c r="B950" s="86">
        <v>92101501</v>
      </c>
      <c r="C950" s="87" t="s">
        <v>756</v>
      </c>
      <c r="D950" s="82">
        <v>42005</v>
      </c>
      <c r="E950" s="83" t="s">
        <v>716</v>
      </c>
      <c r="F950" s="55" t="s">
        <v>247</v>
      </c>
      <c r="G950" s="55" t="s">
        <v>736</v>
      </c>
      <c r="H950" s="208">
        <v>88495603</v>
      </c>
      <c r="I950" s="208">
        <v>88495603</v>
      </c>
      <c r="J950" s="209" t="s">
        <v>715</v>
      </c>
    </row>
    <row r="951" spans="2:10" ht="36" x14ac:dyDescent="0.2">
      <c r="B951" s="86">
        <v>80111614</v>
      </c>
      <c r="C951" s="87" t="s">
        <v>757</v>
      </c>
      <c r="D951" s="82">
        <v>42019</v>
      </c>
      <c r="E951" s="83" t="s">
        <v>75</v>
      </c>
      <c r="F951" s="55" t="s">
        <v>490</v>
      </c>
      <c r="G951" s="55" t="s">
        <v>14</v>
      </c>
      <c r="H951" s="211">
        <v>36300000</v>
      </c>
      <c r="I951" s="211">
        <v>36300000</v>
      </c>
      <c r="J951" s="209" t="s">
        <v>715</v>
      </c>
    </row>
    <row r="952" spans="2:10" ht="24" x14ac:dyDescent="0.2">
      <c r="B952" s="86">
        <v>80111604</v>
      </c>
      <c r="C952" s="87" t="s">
        <v>758</v>
      </c>
      <c r="D952" s="82">
        <v>42019</v>
      </c>
      <c r="E952" s="83" t="s">
        <v>75</v>
      </c>
      <c r="F952" s="55" t="s">
        <v>490</v>
      </c>
      <c r="G952" s="55" t="s">
        <v>14</v>
      </c>
      <c r="H952" s="211">
        <v>23100000</v>
      </c>
      <c r="I952" s="211">
        <v>23100000</v>
      </c>
      <c r="J952" s="209" t="s">
        <v>715</v>
      </c>
    </row>
    <row r="953" spans="2:10" ht="36" x14ac:dyDescent="0.2">
      <c r="B953" s="86">
        <v>80111604</v>
      </c>
      <c r="C953" s="87" t="s">
        <v>759</v>
      </c>
      <c r="D953" s="82">
        <v>42019</v>
      </c>
      <c r="E953" s="83" t="s">
        <v>75</v>
      </c>
      <c r="F953" s="55" t="s">
        <v>490</v>
      </c>
      <c r="G953" s="55" t="s">
        <v>14</v>
      </c>
      <c r="H953" s="211">
        <v>30800000</v>
      </c>
      <c r="I953" s="211">
        <v>30800000</v>
      </c>
      <c r="J953" s="209" t="s">
        <v>715</v>
      </c>
    </row>
    <row r="954" spans="2:10" ht="24" x14ac:dyDescent="0.2">
      <c r="B954" s="93">
        <v>78111808</v>
      </c>
      <c r="C954" s="87" t="s">
        <v>760</v>
      </c>
      <c r="D954" s="82">
        <v>42036</v>
      </c>
      <c r="E954" s="83" t="s">
        <v>75</v>
      </c>
      <c r="F954" s="55" t="s">
        <v>110</v>
      </c>
      <c r="G954" s="55" t="s">
        <v>761</v>
      </c>
      <c r="H954" s="211">
        <v>44000000</v>
      </c>
      <c r="I954" s="211">
        <v>44000000</v>
      </c>
      <c r="J954" s="209" t="s">
        <v>715</v>
      </c>
    </row>
    <row r="955" spans="2:10" ht="48" x14ac:dyDescent="0.2">
      <c r="B955" s="89">
        <v>80111600</v>
      </c>
      <c r="C955" s="52" t="s">
        <v>762</v>
      </c>
      <c r="D955" s="214" t="s">
        <v>763</v>
      </c>
      <c r="E955" s="215" t="s">
        <v>75</v>
      </c>
      <c r="F955" s="216" t="s">
        <v>490</v>
      </c>
      <c r="G955" s="216" t="s">
        <v>14</v>
      </c>
      <c r="H955" s="211">
        <v>36300000</v>
      </c>
      <c r="I955" s="211">
        <v>36300000</v>
      </c>
      <c r="J955" s="209" t="s">
        <v>715</v>
      </c>
    </row>
    <row r="956" spans="2:10" ht="48" x14ac:dyDescent="0.2">
      <c r="B956" s="89">
        <v>80111600</v>
      </c>
      <c r="C956" s="52" t="s">
        <v>764</v>
      </c>
      <c r="D956" s="214" t="s">
        <v>765</v>
      </c>
      <c r="E956" s="215" t="s">
        <v>75</v>
      </c>
      <c r="F956" s="216" t="s">
        <v>490</v>
      </c>
      <c r="G956" s="216" t="s">
        <v>14</v>
      </c>
      <c r="H956" s="211">
        <v>36300000</v>
      </c>
      <c r="I956" s="211">
        <v>36300000</v>
      </c>
      <c r="J956" s="209" t="s">
        <v>715</v>
      </c>
    </row>
    <row r="957" spans="2:10" ht="24" x14ac:dyDescent="0.2">
      <c r="B957" s="89">
        <v>80111600</v>
      </c>
      <c r="C957" s="52" t="s">
        <v>766</v>
      </c>
      <c r="D957" s="214" t="s">
        <v>767</v>
      </c>
      <c r="E957" s="215" t="s">
        <v>624</v>
      </c>
      <c r="F957" s="216" t="s">
        <v>490</v>
      </c>
      <c r="G957" s="216" t="s">
        <v>14</v>
      </c>
      <c r="H957" s="211">
        <v>66000000</v>
      </c>
      <c r="I957" s="211">
        <v>66000000</v>
      </c>
      <c r="J957" s="209" t="s">
        <v>715</v>
      </c>
    </row>
    <row r="958" spans="2:10" ht="36" x14ac:dyDescent="0.2">
      <c r="B958" s="89">
        <v>80111604</v>
      </c>
      <c r="C958" s="52" t="s">
        <v>1433</v>
      </c>
      <c r="D958" s="214" t="s">
        <v>767</v>
      </c>
      <c r="E958" s="215" t="s">
        <v>624</v>
      </c>
      <c r="F958" s="216" t="s">
        <v>490</v>
      </c>
      <c r="G958" s="216" t="s">
        <v>14</v>
      </c>
      <c r="H958" s="211">
        <v>10000000</v>
      </c>
      <c r="I958" s="211">
        <v>10000000</v>
      </c>
      <c r="J958" s="209" t="s">
        <v>715</v>
      </c>
    </row>
    <row r="959" spans="2:10" ht="48" x14ac:dyDescent="0.2">
      <c r="B959" s="89">
        <v>42240000</v>
      </c>
      <c r="C959" s="52" t="s">
        <v>768</v>
      </c>
      <c r="D959" s="214">
        <v>42095</v>
      </c>
      <c r="E959" s="215" t="s">
        <v>588</v>
      </c>
      <c r="F959" s="216" t="s">
        <v>110</v>
      </c>
      <c r="G959" s="216" t="s">
        <v>14</v>
      </c>
      <c r="H959" s="211">
        <v>61400000</v>
      </c>
      <c r="I959" s="211">
        <v>61400000</v>
      </c>
      <c r="J959" s="209" t="s">
        <v>715</v>
      </c>
    </row>
    <row r="960" spans="2:10" ht="24" x14ac:dyDescent="0.2">
      <c r="B960" s="93">
        <v>78111808</v>
      </c>
      <c r="C960" s="52" t="s">
        <v>769</v>
      </c>
      <c r="D960" s="82">
        <v>42036</v>
      </c>
      <c r="E960" s="215" t="s">
        <v>75</v>
      </c>
      <c r="F960" s="216" t="s">
        <v>110</v>
      </c>
      <c r="G960" s="216" t="s">
        <v>31</v>
      </c>
      <c r="H960" s="211">
        <v>44000000</v>
      </c>
      <c r="I960" s="211">
        <v>44000000</v>
      </c>
      <c r="J960" s="209" t="s">
        <v>715</v>
      </c>
    </row>
    <row r="961" spans="2:10" ht="24" x14ac:dyDescent="0.2">
      <c r="B961" s="89">
        <v>80111600</v>
      </c>
      <c r="C961" s="52" t="s">
        <v>770</v>
      </c>
      <c r="D961" s="214" t="s">
        <v>771</v>
      </c>
      <c r="E961" s="215" t="s">
        <v>75</v>
      </c>
      <c r="F961" s="216" t="s">
        <v>490</v>
      </c>
      <c r="G961" s="216" t="s">
        <v>31</v>
      </c>
      <c r="H961" s="211">
        <v>72600000</v>
      </c>
      <c r="I961" s="211">
        <v>72600000</v>
      </c>
      <c r="J961" s="209" t="s">
        <v>715</v>
      </c>
    </row>
    <row r="962" spans="2:10" ht="60" x14ac:dyDescent="0.2">
      <c r="B962" s="93">
        <v>80111607</v>
      </c>
      <c r="C962" s="87" t="s">
        <v>772</v>
      </c>
      <c r="D962" s="82">
        <v>42019</v>
      </c>
      <c r="E962" s="83" t="s">
        <v>75</v>
      </c>
      <c r="F962" s="55" t="s">
        <v>490</v>
      </c>
      <c r="G962" s="55" t="s">
        <v>14</v>
      </c>
      <c r="H962" s="208">
        <v>88000000</v>
      </c>
      <c r="I962" s="208">
        <v>88000000</v>
      </c>
      <c r="J962" s="209" t="s">
        <v>715</v>
      </c>
    </row>
    <row r="963" spans="2:10" ht="36" x14ac:dyDescent="0.2">
      <c r="B963" s="93">
        <v>80111609</v>
      </c>
      <c r="C963" s="87" t="s">
        <v>773</v>
      </c>
      <c r="D963" s="82">
        <v>42019</v>
      </c>
      <c r="E963" s="83" t="s">
        <v>75</v>
      </c>
      <c r="F963" s="55" t="s">
        <v>490</v>
      </c>
      <c r="G963" s="55" t="s">
        <v>14</v>
      </c>
      <c r="H963" s="208">
        <v>23100000</v>
      </c>
      <c r="I963" s="208">
        <v>23100000</v>
      </c>
      <c r="J963" s="209" t="s">
        <v>715</v>
      </c>
    </row>
    <row r="964" spans="2:10" ht="36" x14ac:dyDescent="0.2">
      <c r="B964" s="93">
        <v>80111605</v>
      </c>
      <c r="C964" s="87" t="s">
        <v>774</v>
      </c>
      <c r="D964" s="82">
        <v>42019</v>
      </c>
      <c r="E964" s="83" t="s">
        <v>75</v>
      </c>
      <c r="F964" s="55" t="s">
        <v>490</v>
      </c>
      <c r="G964" s="55" t="s">
        <v>14</v>
      </c>
      <c r="H964" s="208">
        <v>36300000</v>
      </c>
      <c r="I964" s="208">
        <v>36300000</v>
      </c>
      <c r="J964" s="209" t="s">
        <v>715</v>
      </c>
    </row>
    <row r="965" spans="2:10" ht="24" x14ac:dyDescent="0.2">
      <c r="B965" s="86">
        <v>72121101</v>
      </c>
      <c r="C965" s="87" t="s">
        <v>775</v>
      </c>
      <c r="D965" s="82">
        <v>42019</v>
      </c>
      <c r="E965" s="83" t="s">
        <v>624</v>
      </c>
      <c r="F965" s="55" t="s">
        <v>247</v>
      </c>
      <c r="G965" s="55" t="s">
        <v>776</v>
      </c>
      <c r="H965" s="208">
        <v>250000000</v>
      </c>
      <c r="I965" s="208">
        <v>250000000</v>
      </c>
      <c r="J965" s="209" t="s">
        <v>715</v>
      </c>
    </row>
    <row r="966" spans="2:10" ht="24" x14ac:dyDescent="0.2">
      <c r="B966" s="93">
        <v>80111601</v>
      </c>
      <c r="C966" s="87" t="s">
        <v>777</v>
      </c>
      <c r="D966" s="82">
        <v>42019</v>
      </c>
      <c r="E966" s="83" t="s">
        <v>75</v>
      </c>
      <c r="F966" s="55" t="s">
        <v>490</v>
      </c>
      <c r="G966" s="55" t="s">
        <v>14</v>
      </c>
      <c r="H966" s="208">
        <v>20900000</v>
      </c>
      <c r="I966" s="208">
        <v>20900000</v>
      </c>
      <c r="J966" s="209" t="s">
        <v>715</v>
      </c>
    </row>
    <row r="967" spans="2:10" ht="24" x14ac:dyDescent="0.2">
      <c r="B967" s="86">
        <v>80101500</v>
      </c>
      <c r="C967" s="52" t="s">
        <v>778</v>
      </c>
      <c r="D967" s="82">
        <v>42019</v>
      </c>
      <c r="E967" s="83" t="s">
        <v>717</v>
      </c>
      <c r="F967" s="55" t="s">
        <v>779</v>
      </c>
      <c r="G967" s="55" t="s">
        <v>736</v>
      </c>
      <c r="H967" s="208">
        <v>50000000</v>
      </c>
      <c r="I967" s="208">
        <v>50000000</v>
      </c>
      <c r="J967" s="209" t="s">
        <v>715</v>
      </c>
    </row>
    <row r="968" spans="2:10" ht="24" x14ac:dyDescent="0.2">
      <c r="B968" s="142">
        <v>80131501</v>
      </c>
      <c r="C968" s="87" t="s">
        <v>780</v>
      </c>
      <c r="D968" s="82">
        <v>42005</v>
      </c>
      <c r="E968" s="83" t="s">
        <v>108</v>
      </c>
      <c r="F968" s="55" t="s">
        <v>490</v>
      </c>
      <c r="G968" s="55" t="s">
        <v>14</v>
      </c>
      <c r="H968" s="208">
        <v>125000000</v>
      </c>
      <c r="I968" s="208">
        <v>125000000</v>
      </c>
      <c r="J968" s="209" t="s">
        <v>715</v>
      </c>
    </row>
    <row r="969" spans="2:10" ht="24" x14ac:dyDescent="0.2">
      <c r="B969" s="93">
        <v>78111808</v>
      </c>
      <c r="C969" s="87" t="s">
        <v>781</v>
      </c>
      <c r="D969" s="82">
        <v>42036</v>
      </c>
      <c r="E969" s="83" t="s">
        <v>75</v>
      </c>
      <c r="F969" s="55" t="s">
        <v>110</v>
      </c>
      <c r="G969" s="55" t="s">
        <v>761</v>
      </c>
      <c r="H969" s="211">
        <v>44000000</v>
      </c>
      <c r="I969" s="211">
        <v>44000000</v>
      </c>
      <c r="J969" s="209" t="s">
        <v>715</v>
      </c>
    </row>
    <row r="970" spans="2:10" ht="36" x14ac:dyDescent="0.2">
      <c r="B970" s="89">
        <v>80111617</v>
      </c>
      <c r="C970" s="52" t="s">
        <v>782</v>
      </c>
      <c r="D970" s="82">
        <v>42019</v>
      </c>
      <c r="E970" s="83" t="s">
        <v>75</v>
      </c>
      <c r="F970" s="55" t="s">
        <v>490</v>
      </c>
      <c r="G970" s="55" t="s">
        <v>14</v>
      </c>
      <c r="H970" s="208">
        <v>36300000</v>
      </c>
      <c r="I970" s="208">
        <v>36300000</v>
      </c>
      <c r="J970" s="209" t="s">
        <v>715</v>
      </c>
    </row>
    <row r="971" spans="2:10" ht="24" x14ac:dyDescent="0.2">
      <c r="B971" s="89">
        <v>80111607</v>
      </c>
      <c r="C971" s="52" t="s">
        <v>783</v>
      </c>
      <c r="D971" s="82">
        <v>42019</v>
      </c>
      <c r="E971" s="83" t="s">
        <v>75</v>
      </c>
      <c r="F971" s="55" t="s">
        <v>490</v>
      </c>
      <c r="G971" s="55" t="s">
        <v>14</v>
      </c>
      <c r="H971" s="208">
        <v>49500000</v>
      </c>
      <c r="I971" s="208">
        <v>49500000</v>
      </c>
      <c r="J971" s="209" t="s">
        <v>715</v>
      </c>
    </row>
    <row r="972" spans="2:10" ht="24" x14ac:dyDescent="0.2">
      <c r="B972" s="89">
        <v>80111614</v>
      </c>
      <c r="C972" s="52" t="s">
        <v>784</v>
      </c>
      <c r="D972" s="82">
        <v>42019</v>
      </c>
      <c r="E972" s="83" t="s">
        <v>98</v>
      </c>
      <c r="F972" s="55" t="s">
        <v>490</v>
      </c>
      <c r="G972" s="55" t="s">
        <v>14</v>
      </c>
      <c r="H972" s="208">
        <v>45000000</v>
      </c>
      <c r="I972" s="208">
        <v>45000000</v>
      </c>
      <c r="J972" s="209" t="s">
        <v>715</v>
      </c>
    </row>
    <row r="973" spans="2:10" ht="24" x14ac:dyDescent="0.2">
      <c r="B973" s="86">
        <v>80111609</v>
      </c>
      <c r="C973" s="87" t="s">
        <v>785</v>
      </c>
      <c r="D973" s="82">
        <v>42019</v>
      </c>
      <c r="E973" s="83" t="s">
        <v>75</v>
      </c>
      <c r="F973" s="55" t="s">
        <v>490</v>
      </c>
      <c r="G973" s="55" t="s">
        <v>14</v>
      </c>
      <c r="H973" s="208">
        <v>25300000</v>
      </c>
      <c r="I973" s="208">
        <v>25300000</v>
      </c>
      <c r="J973" s="209" t="s">
        <v>715</v>
      </c>
    </row>
    <row r="974" spans="2:10" ht="24" x14ac:dyDescent="0.2">
      <c r="B974" s="86">
        <v>80111609</v>
      </c>
      <c r="C974" s="87" t="s">
        <v>786</v>
      </c>
      <c r="D974" s="82">
        <v>42019</v>
      </c>
      <c r="E974" s="83" t="s">
        <v>75</v>
      </c>
      <c r="F974" s="55" t="s">
        <v>490</v>
      </c>
      <c r="G974" s="55" t="s">
        <v>14</v>
      </c>
      <c r="H974" s="208">
        <v>50600000</v>
      </c>
      <c r="I974" s="208">
        <v>50600000</v>
      </c>
      <c r="J974" s="209" t="s">
        <v>715</v>
      </c>
    </row>
    <row r="975" spans="2:10" ht="24" x14ac:dyDescent="0.2">
      <c r="B975" s="86">
        <v>80111614</v>
      </c>
      <c r="C975" s="219" t="s">
        <v>787</v>
      </c>
      <c r="D975" s="82">
        <v>42019</v>
      </c>
      <c r="E975" s="83" t="s">
        <v>75</v>
      </c>
      <c r="F975" s="55" t="s">
        <v>490</v>
      </c>
      <c r="G975" s="55" t="s">
        <v>14</v>
      </c>
      <c r="H975" s="208">
        <v>44000000</v>
      </c>
      <c r="I975" s="208">
        <v>44000000</v>
      </c>
      <c r="J975" s="209" t="s">
        <v>715</v>
      </c>
    </row>
    <row r="976" spans="2:10" ht="24" x14ac:dyDescent="0.2">
      <c r="B976" s="86">
        <v>80111614</v>
      </c>
      <c r="C976" s="219" t="s">
        <v>788</v>
      </c>
      <c r="D976" s="82">
        <v>42019</v>
      </c>
      <c r="E976" s="83" t="s">
        <v>75</v>
      </c>
      <c r="F976" s="55" t="s">
        <v>490</v>
      </c>
      <c r="G976" s="55" t="s">
        <v>14</v>
      </c>
      <c r="H976" s="208">
        <v>44000000</v>
      </c>
      <c r="I976" s="208">
        <v>44000000</v>
      </c>
      <c r="J976" s="209" t="s">
        <v>715</v>
      </c>
    </row>
    <row r="977" spans="2:10" ht="36" x14ac:dyDescent="0.2">
      <c r="B977" s="93">
        <v>81161700</v>
      </c>
      <c r="C977" s="87" t="s">
        <v>789</v>
      </c>
      <c r="D977" s="82">
        <v>42156</v>
      </c>
      <c r="E977" s="83" t="s">
        <v>790</v>
      </c>
      <c r="F977" s="55" t="s">
        <v>110</v>
      </c>
      <c r="G977" s="55" t="s">
        <v>14</v>
      </c>
      <c r="H977" s="208">
        <v>36000000</v>
      </c>
      <c r="I977" s="208">
        <v>36000000</v>
      </c>
      <c r="J977" s="209" t="s">
        <v>715</v>
      </c>
    </row>
    <row r="978" spans="2:10" ht="36" x14ac:dyDescent="0.2">
      <c r="B978" s="89">
        <v>80111606</v>
      </c>
      <c r="C978" s="53" t="s">
        <v>791</v>
      </c>
      <c r="D978" s="82">
        <v>42019</v>
      </c>
      <c r="E978" s="83" t="s">
        <v>75</v>
      </c>
      <c r="F978" s="55" t="s">
        <v>490</v>
      </c>
      <c r="G978" s="55" t="s">
        <v>31</v>
      </c>
      <c r="H978" s="208">
        <v>36300000</v>
      </c>
      <c r="I978" s="208">
        <v>36300000</v>
      </c>
      <c r="J978" s="209" t="s">
        <v>715</v>
      </c>
    </row>
    <row r="979" spans="2:10" ht="36" x14ac:dyDescent="0.2">
      <c r="B979" s="93">
        <v>42181500</v>
      </c>
      <c r="C979" s="53" t="s">
        <v>1434</v>
      </c>
      <c r="D979" s="82">
        <v>42064</v>
      </c>
      <c r="E979" s="83" t="s">
        <v>588</v>
      </c>
      <c r="F979" s="55" t="s">
        <v>110</v>
      </c>
      <c r="G979" s="55" t="s">
        <v>14</v>
      </c>
      <c r="H979" s="208">
        <v>35000000</v>
      </c>
      <c r="I979" s="208">
        <v>35000000</v>
      </c>
      <c r="J979" s="209" t="s">
        <v>715</v>
      </c>
    </row>
    <row r="980" spans="2:10" ht="60" x14ac:dyDescent="0.2">
      <c r="B980" s="93">
        <v>85111600</v>
      </c>
      <c r="C980" s="54" t="s">
        <v>792</v>
      </c>
      <c r="D980" s="82">
        <v>42064</v>
      </c>
      <c r="E980" s="83" t="s">
        <v>793</v>
      </c>
      <c r="F980" s="55" t="s">
        <v>490</v>
      </c>
      <c r="G980" s="55" t="s">
        <v>14</v>
      </c>
      <c r="H980" s="208">
        <v>144600000</v>
      </c>
      <c r="I980" s="208">
        <v>144600000</v>
      </c>
      <c r="J980" s="209" t="s">
        <v>715</v>
      </c>
    </row>
    <row r="981" spans="2:10" ht="48" x14ac:dyDescent="0.2">
      <c r="B981" s="93">
        <v>80111600</v>
      </c>
      <c r="C981" s="54" t="s">
        <v>1435</v>
      </c>
      <c r="D981" s="82">
        <v>42019</v>
      </c>
      <c r="E981" s="83" t="s">
        <v>75</v>
      </c>
      <c r="F981" s="55" t="s">
        <v>490</v>
      </c>
      <c r="G981" s="55" t="s">
        <v>31</v>
      </c>
      <c r="H981" s="208">
        <v>36300000</v>
      </c>
      <c r="I981" s="208">
        <v>36300000</v>
      </c>
      <c r="J981" s="209" t="s">
        <v>715</v>
      </c>
    </row>
    <row r="982" spans="2:10" ht="48" x14ac:dyDescent="0.2">
      <c r="B982" s="93">
        <v>80111606</v>
      </c>
      <c r="C982" s="54" t="s">
        <v>1436</v>
      </c>
      <c r="D982" s="82">
        <v>42019</v>
      </c>
      <c r="E982" s="83" t="s">
        <v>75</v>
      </c>
      <c r="F982" s="55" t="s">
        <v>490</v>
      </c>
      <c r="G982" s="55" t="s">
        <v>31</v>
      </c>
      <c r="H982" s="208">
        <v>36300000</v>
      </c>
      <c r="I982" s="208">
        <v>36300000</v>
      </c>
      <c r="J982" s="209" t="s">
        <v>715</v>
      </c>
    </row>
    <row r="983" spans="2:10" ht="36" x14ac:dyDescent="0.2">
      <c r="B983" s="93">
        <v>85111600</v>
      </c>
      <c r="C983" s="54" t="s">
        <v>794</v>
      </c>
      <c r="D983" s="82">
        <v>42278</v>
      </c>
      <c r="E983" s="83" t="s">
        <v>588</v>
      </c>
      <c r="F983" s="55" t="s">
        <v>110</v>
      </c>
      <c r="G983" s="55" t="s">
        <v>795</v>
      </c>
      <c r="H983" s="208">
        <v>30000000</v>
      </c>
      <c r="I983" s="208">
        <v>10400000</v>
      </c>
      <c r="J983" s="209" t="s">
        <v>715</v>
      </c>
    </row>
    <row r="984" spans="2:10" ht="72" x14ac:dyDescent="0.2">
      <c r="B984" s="93">
        <v>80111604</v>
      </c>
      <c r="C984" s="54" t="s">
        <v>1437</v>
      </c>
      <c r="D984" s="82">
        <v>42019</v>
      </c>
      <c r="E984" s="83" t="s">
        <v>75</v>
      </c>
      <c r="F984" s="55" t="s">
        <v>490</v>
      </c>
      <c r="G984" s="55" t="s">
        <v>31</v>
      </c>
      <c r="H984" s="208">
        <v>23100000</v>
      </c>
      <c r="I984" s="208">
        <v>23100000</v>
      </c>
      <c r="J984" s="209" t="s">
        <v>715</v>
      </c>
    </row>
    <row r="985" spans="2:10" ht="60" x14ac:dyDescent="0.2">
      <c r="B985" s="93">
        <v>80111606</v>
      </c>
      <c r="C985" s="54" t="s">
        <v>796</v>
      </c>
      <c r="D985" s="82">
        <v>42019</v>
      </c>
      <c r="E985" s="83" t="s">
        <v>98</v>
      </c>
      <c r="F985" s="55" t="s">
        <v>490</v>
      </c>
      <c r="G985" s="55" t="s">
        <v>31</v>
      </c>
      <c r="H985" s="208">
        <v>42000000</v>
      </c>
      <c r="I985" s="208">
        <v>42000000</v>
      </c>
      <c r="J985" s="209" t="s">
        <v>715</v>
      </c>
    </row>
    <row r="986" spans="2:10" ht="24" x14ac:dyDescent="0.2">
      <c r="B986" s="93">
        <v>86100000</v>
      </c>
      <c r="C986" s="54" t="s">
        <v>797</v>
      </c>
      <c r="D986" s="82"/>
      <c r="E986" s="83" t="s">
        <v>798</v>
      </c>
      <c r="F986" s="55" t="s">
        <v>490</v>
      </c>
      <c r="G986" s="55" t="s">
        <v>14</v>
      </c>
      <c r="H986" s="208">
        <v>40000000</v>
      </c>
      <c r="I986" s="208">
        <v>40000000</v>
      </c>
      <c r="J986" s="209" t="s">
        <v>715</v>
      </c>
    </row>
    <row r="987" spans="2:10" ht="24" x14ac:dyDescent="0.2">
      <c r="B987" s="93" t="s">
        <v>799</v>
      </c>
      <c r="C987" s="54" t="s">
        <v>800</v>
      </c>
      <c r="D987" s="82">
        <v>42036</v>
      </c>
      <c r="E987" s="83" t="s">
        <v>75</v>
      </c>
      <c r="F987" s="55" t="s">
        <v>490</v>
      </c>
      <c r="G987" s="55" t="s">
        <v>795</v>
      </c>
      <c r="H987" s="208">
        <v>2434543104</v>
      </c>
      <c r="I987" s="211">
        <v>2434543104</v>
      </c>
      <c r="J987" s="209" t="s">
        <v>715</v>
      </c>
    </row>
    <row r="988" spans="2:10" ht="36" x14ac:dyDescent="0.2">
      <c r="B988" s="93">
        <v>80111600</v>
      </c>
      <c r="C988" s="52" t="s">
        <v>801</v>
      </c>
      <c r="D988" s="82">
        <v>42019</v>
      </c>
      <c r="E988" s="83" t="s">
        <v>75</v>
      </c>
      <c r="F988" s="55" t="s">
        <v>490</v>
      </c>
      <c r="G988" s="55" t="s">
        <v>31</v>
      </c>
      <c r="H988" s="208">
        <v>217800000</v>
      </c>
      <c r="I988" s="208">
        <v>217800000</v>
      </c>
      <c r="J988" s="209" t="s">
        <v>715</v>
      </c>
    </row>
    <row r="989" spans="2:10" ht="24" x14ac:dyDescent="0.2">
      <c r="B989" s="86">
        <v>80111604</v>
      </c>
      <c r="C989" s="52" t="s">
        <v>802</v>
      </c>
      <c r="D989" s="82">
        <v>42019</v>
      </c>
      <c r="E989" s="83" t="s">
        <v>75</v>
      </c>
      <c r="F989" s="55" t="s">
        <v>490</v>
      </c>
      <c r="G989" s="55" t="s">
        <v>31</v>
      </c>
      <c r="H989" s="208">
        <v>23100000</v>
      </c>
      <c r="I989" s="208">
        <v>23100000</v>
      </c>
      <c r="J989" s="209" t="s">
        <v>715</v>
      </c>
    </row>
    <row r="990" spans="2:10" ht="24" x14ac:dyDescent="0.2">
      <c r="B990" s="220">
        <v>80111606</v>
      </c>
      <c r="C990" s="61" t="s">
        <v>1438</v>
      </c>
      <c r="D990" s="82">
        <v>42019</v>
      </c>
      <c r="E990" s="83" t="s">
        <v>98</v>
      </c>
      <c r="F990" s="55" t="s">
        <v>490</v>
      </c>
      <c r="G990" s="55" t="s">
        <v>31</v>
      </c>
      <c r="H990" s="208">
        <v>45000000</v>
      </c>
      <c r="I990" s="208">
        <v>45000000</v>
      </c>
      <c r="J990" s="209" t="s">
        <v>715</v>
      </c>
    </row>
    <row r="991" spans="2:10" ht="24" x14ac:dyDescent="0.2">
      <c r="B991" s="86">
        <v>80111600</v>
      </c>
      <c r="C991" s="221" t="s">
        <v>803</v>
      </c>
      <c r="D991" s="82">
        <v>42019</v>
      </c>
      <c r="E991" s="83" t="s">
        <v>98</v>
      </c>
      <c r="F991" s="55" t="s">
        <v>490</v>
      </c>
      <c r="G991" s="55" t="s">
        <v>31</v>
      </c>
      <c r="H991" s="208">
        <v>33000000</v>
      </c>
      <c r="I991" s="208">
        <v>33000000</v>
      </c>
      <c r="J991" s="209" t="s">
        <v>715</v>
      </c>
    </row>
    <row r="992" spans="2:10" ht="24" x14ac:dyDescent="0.2">
      <c r="B992" s="86">
        <v>80111600</v>
      </c>
      <c r="C992" s="52" t="s">
        <v>804</v>
      </c>
      <c r="D992" s="82">
        <v>42019</v>
      </c>
      <c r="E992" s="83" t="s">
        <v>98</v>
      </c>
      <c r="F992" s="55" t="s">
        <v>490</v>
      </c>
      <c r="G992" s="55" t="s">
        <v>31</v>
      </c>
      <c r="H992" s="208">
        <v>33000000</v>
      </c>
      <c r="I992" s="208">
        <v>33000000</v>
      </c>
      <c r="J992" s="209" t="s">
        <v>715</v>
      </c>
    </row>
    <row r="993" spans="2:10" ht="48" x14ac:dyDescent="0.2">
      <c r="B993" s="86">
        <v>86100000</v>
      </c>
      <c r="C993" s="52" t="s">
        <v>1439</v>
      </c>
      <c r="D993" s="82">
        <v>42139</v>
      </c>
      <c r="E993" s="83" t="s">
        <v>108</v>
      </c>
      <c r="F993" s="55" t="s">
        <v>110</v>
      </c>
      <c r="G993" s="55" t="s">
        <v>14</v>
      </c>
      <c r="H993" s="208">
        <v>50000000</v>
      </c>
      <c r="I993" s="208">
        <v>50000000</v>
      </c>
      <c r="J993" s="209" t="s">
        <v>715</v>
      </c>
    </row>
    <row r="994" spans="2:10" ht="24" x14ac:dyDescent="0.2">
      <c r="B994" s="93">
        <v>8610000</v>
      </c>
      <c r="C994" s="52" t="s">
        <v>805</v>
      </c>
      <c r="D994" s="82">
        <v>42139</v>
      </c>
      <c r="E994" s="83" t="s">
        <v>108</v>
      </c>
      <c r="F994" s="55" t="s">
        <v>110</v>
      </c>
      <c r="G994" s="55" t="s">
        <v>31</v>
      </c>
      <c r="H994" s="208">
        <v>45000000</v>
      </c>
      <c r="I994" s="208">
        <v>45000000</v>
      </c>
      <c r="J994" s="209" t="s">
        <v>715</v>
      </c>
    </row>
    <row r="995" spans="2:10" ht="48" x14ac:dyDescent="0.2">
      <c r="B995" s="86">
        <v>86100000</v>
      </c>
      <c r="C995" s="52" t="s">
        <v>1440</v>
      </c>
      <c r="D995" s="82">
        <v>42064</v>
      </c>
      <c r="E995" s="83" t="s">
        <v>798</v>
      </c>
      <c r="F995" s="55" t="s">
        <v>110</v>
      </c>
      <c r="G995" s="55" t="s">
        <v>14</v>
      </c>
      <c r="H995" s="208">
        <v>40000000</v>
      </c>
      <c r="I995" s="208">
        <v>40000000</v>
      </c>
      <c r="J995" s="209" t="s">
        <v>715</v>
      </c>
    </row>
    <row r="996" spans="2:10" ht="36" x14ac:dyDescent="0.2">
      <c r="B996" s="93" t="s">
        <v>806</v>
      </c>
      <c r="C996" s="52" t="s">
        <v>807</v>
      </c>
      <c r="D996" s="82">
        <v>42125</v>
      </c>
      <c r="E996" s="83" t="s">
        <v>588</v>
      </c>
      <c r="F996" s="55" t="s">
        <v>110</v>
      </c>
      <c r="G996" s="55" t="s">
        <v>795</v>
      </c>
      <c r="H996" s="208">
        <v>50000000</v>
      </c>
      <c r="I996" s="208">
        <v>50000000</v>
      </c>
      <c r="J996" s="209" t="s">
        <v>715</v>
      </c>
    </row>
    <row r="997" spans="2:10" ht="24" x14ac:dyDescent="0.2">
      <c r="B997" s="93">
        <v>78111808</v>
      </c>
      <c r="C997" s="222" t="s">
        <v>808</v>
      </c>
      <c r="D997" s="82">
        <v>42036</v>
      </c>
      <c r="E997" s="83" t="s">
        <v>809</v>
      </c>
      <c r="F997" s="55" t="s">
        <v>110</v>
      </c>
      <c r="G997" s="55" t="s">
        <v>31</v>
      </c>
      <c r="H997" s="208">
        <v>33600000</v>
      </c>
      <c r="I997" s="208">
        <v>33600000</v>
      </c>
      <c r="J997" s="209" t="s">
        <v>715</v>
      </c>
    </row>
    <row r="998" spans="2:10" ht="24" x14ac:dyDescent="0.2">
      <c r="B998" s="89">
        <v>85131700</v>
      </c>
      <c r="C998" s="222" t="s">
        <v>810</v>
      </c>
      <c r="D998" s="82">
        <v>42064</v>
      </c>
      <c r="E998" s="83" t="s">
        <v>624</v>
      </c>
      <c r="F998" s="55" t="s">
        <v>110</v>
      </c>
      <c r="G998" s="55" t="s">
        <v>14</v>
      </c>
      <c r="H998" s="208">
        <v>30000000</v>
      </c>
      <c r="I998" s="208">
        <v>30000000</v>
      </c>
      <c r="J998" s="209" t="s">
        <v>715</v>
      </c>
    </row>
    <row r="999" spans="2:10" ht="60" x14ac:dyDescent="0.2">
      <c r="B999" s="86">
        <v>80111600</v>
      </c>
      <c r="C999" s="56" t="s">
        <v>1441</v>
      </c>
      <c r="D999" s="82">
        <v>42019</v>
      </c>
      <c r="E999" s="83" t="s">
        <v>75</v>
      </c>
      <c r="F999" s="55" t="s">
        <v>490</v>
      </c>
      <c r="G999" s="55" t="s">
        <v>31</v>
      </c>
      <c r="H999" s="208">
        <v>36300000</v>
      </c>
      <c r="I999" s="208">
        <v>36300000</v>
      </c>
      <c r="J999" s="209" t="s">
        <v>715</v>
      </c>
    </row>
    <row r="1000" spans="2:10" ht="48" x14ac:dyDescent="0.2">
      <c r="B1000" s="223">
        <v>80111600</v>
      </c>
      <c r="C1000" s="57" t="s">
        <v>1442</v>
      </c>
      <c r="D1000" s="82">
        <v>42019</v>
      </c>
      <c r="E1000" s="83" t="s">
        <v>75</v>
      </c>
      <c r="F1000" s="55" t="s">
        <v>490</v>
      </c>
      <c r="G1000" s="55" t="s">
        <v>31</v>
      </c>
      <c r="H1000" s="208">
        <v>36300000</v>
      </c>
      <c r="I1000" s="208">
        <v>36300000</v>
      </c>
      <c r="J1000" s="209" t="s">
        <v>715</v>
      </c>
    </row>
    <row r="1001" spans="2:10" ht="48" x14ac:dyDescent="0.2">
      <c r="B1001" s="223">
        <v>80111600</v>
      </c>
      <c r="C1001" s="57" t="s">
        <v>1443</v>
      </c>
      <c r="D1001" s="82">
        <v>42019</v>
      </c>
      <c r="E1001" s="83" t="s">
        <v>75</v>
      </c>
      <c r="F1001" s="55" t="s">
        <v>490</v>
      </c>
      <c r="G1001" s="55" t="s">
        <v>31</v>
      </c>
      <c r="H1001" s="208">
        <v>36300000</v>
      </c>
      <c r="I1001" s="208">
        <v>36300000</v>
      </c>
      <c r="J1001" s="209" t="s">
        <v>715</v>
      </c>
    </row>
    <row r="1002" spans="2:10" ht="36" x14ac:dyDescent="0.2">
      <c r="B1002" s="93">
        <v>80111604</v>
      </c>
      <c r="C1002" s="58" t="s">
        <v>811</v>
      </c>
      <c r="D1002" s="82">
        <v>42019</v>
      </c>
      <c r="E1002" s="83" t="s">
        <v>75</v>
      </c>
      <c r="F1002" s="55" t="s">
        <v>490</v>
      </c>
      <c r="G1002" s="55" t="s">
        <v>31</v>
      </c>
      <c r="H1002" s="208">
        <v>46200000</v>
      </c>
      <c r="I1002" s="208">
        <v>46200000</v>
      </c>
      <c r="J1002" s="209" t="s">
        <v>715</v>
      </c>
    </row>
    <row r="1003" spans="2:10" ht="36" x14ac:dyDescent="0.2">
      <c r="B1003" s="93">
        <v>80111604</v>
      </c>
      <c r="C1003" s="58" t="s">
        <v>812</v>
      </c>
      <c r="D1003" s="82">
        <v>42019</v>
      </c>
      <c r="E1003" s="83" t="s">
        <v>75</v>
      </c>
      <c r="F1003" s="55" t="s">
        <v>490</v>
      </c>
      <c r="G1003" s="55" t="s">
        <v>31</v>
      </c>
      <c r="H1003" s="208">
        <v>46200000</v>
      </c>
      <c r="I1003" s="208">
        <v>46200000</v>
      </c>
      <c r="J1003" s="209" t="s">
        <v>715</v>
      </c>
    </row>
    <row r="1004" spans="2:10" ht="24" x14ac:dyDescent="0.2">
      <c r="B1004" s="93">
        <v>80111604</v>
      </c>
      <c r="C1004" s="58" t="s">
        <v>813</v>
      </c>
      <c r="D1004" s="82">
        <v>42019</v>
      </c>
      <c r="E1004" s="83" t="s">
        <v>75</v>
      </c>
      <c r="F1004" s="55" t="s">
        <v>490</v>
      </c>
      <c r="G1004" s="55" t="s">
        <v>31</v>
      </c>
      <c r="H1004" s="208">
        <v>69300000</v>
      </c>
      <c r="I1004" s="208">
        <v>69300000</v>
      </c>
      <c r="J1004" s="209" t="s">
        <v>715</v>
      </c>
    </row>
    <row r="1005" spans="2:10" ht="24" x14ac:dyDescent="0.2">
      <c r="B1005" s="93">
        <v>78111808</v>
      </c>
      <c r="C1005" s="222" t="s">
        <v>814</v>
      </c>
      <c r="D1005" s="82">
        <v>42036</v>
      </c>
      <c r="E1005" s="83" t="s">
        <v>75</v>
      </c>
      <c r="F1005" s="55" t="s">
        <v>110</v>
      </c>
      <c r="G1005" s="55" t="s">
        <v>31</v>
      </c>
      <c r="H1005" s="208">
        <v>40700000</v>
      </c>
      <c r="I1005" s="208">
        <v>40700000</v>
      </c>
      <c r="J1005" s="209" t="s">
        <v>715</v>
      </c>
    </row>
    <row r="1006" spans="2:10" ht="36" x14ac:dyDescent="0.2">
      <c r="B1006" s="89" t="s">
        <v>815</v>
      </c>
      <c r="C1006" s="59" t="s">
        <v>816</v>
      </c>
      <c r="D1006" s="82">
        <v>42036</v>
      </c>
      <c r="E1006" s="83" t="s">
        <v>588</v>
      </c>
      <c r="F1006" s="55" t="s">
        <v>110</v>
      </c>
      <c r="G1006" s="55" t="s">
        <v>14</v>
      </c>
      <c r="H1006" s="208">
        <v>16100000</v>
      </c>
      <c r="I1006" s="208">
        <v>16100000</v>
      </c>
      <c r="J1006" s="209" t="s">
        <v>715</v>
      </c>
    </row>
    <row r="1007" spans="2:10" ht="48" x14ac:dyDescent="0.2">
      <c r="B1007" s="89">
        <v>85111600</v>
      </c>
      <c r="C1007" s="58" t="s">
        <v>1444</v>
      </c>
      <c r="D1007" s="82">
        <v>42064</v>
      </c>
      <c r="E1007" s="83" t="s">
        <v>798</v>
      </c>
      <c r="F1007" s="55" t="s">
        <v>110</v>
      </c>
      <c r="G1007" s="55" t="s">
        <v>31</v>
      </c>
      <c r="H1007" s="208">
        <v>57200000</v>
      </c>
      <c r="I1007" s="208">
        <v>57200000</v>
      </c>
      <c r="J1007" s="209" t="s">
        <v>715</v>
      </c>
    </row>
    <row r="1008" spans="2:10" ht="24" x14ac:dyDescent="0.2">
      <c r="B1008" s="89">
        <v>42152501</v>
      </c>
      <c r="C1008" s="59" t="s">
        <v>817</v>
      </c>
      <c r="D1008" s="82">
        <v>42036</v>
      </c>
      <c r="E1008" s="83" t="s">
        <v>588</v>
      </c>
      <c r="F1008" s="55" t="s">
        <v>110</v>
      </c>
      <c r="G1008" s="216" t="s">
        <v>14</v>
      </c>
      <c r="H1008" s="208">
        <v>50000000</v>
      </c>
      <c r="I1008" s="208">
        <v>50000000</v>
      </c>
      <c r="J1008" s="209" t="s">
        <v>715</v>
      </c>
    </row>
    <row r="1009" spans="2:10" ht="48" x14ac:dyDescent="0.2">
      <c r="B1009" s="93">
        <v>86100000</v>
      </c>
      <c r="C1009" s="60" t="s">
        <v>1445</v>
      </c>
      <c r="D1009" s="82">
        <v>42064</v>
      </c>
      <c r="E1009" s="83" t="s">
        <v>798</v>
      </c>
      <c r="F1009" s="55" t="s">
        <v>110</v>
      </c>
      <c r="G1009" s="55" t="s">
        <v>31</v>
      </c>
      <c r="H1009" s="208">
        <v>28000000</v>
      </c>
      <c r="I1009" s="208">
        <v>28000000</v>
      </c>
      <c r="J1009" s="209" t="s">
        <v>715</v>
      </c>
    </row>
    <row r="1010" spans="2:10" ht="60" x14ac:dyDescent="0.2">
      <c r="B1010" s="93">
        <v>80111600</v>
      </c>
      <c r="C1010" s="61" t="s">
        <v>1446</v>
      </c>
      <c r="D1010" s="82">
        <v>42019</v>
      </c>
      <c r="E1010" s="83" t="s">
        <v>98</v>
      </c>
      <c r="F1010" s="55" t="s">
        <v>490</v>
      </c>
      <c r="G1010" s="55" t="s">
        <v>31</v>
      </c>
      <c r="H1010" s="208">
        <f>3600000*10</f>
        <v>36000000</v>
      </c>
      <c r="I1010" s="208">
        <f>3600000*10</f>
        <v>36000000</v>
      </c>
      <c r="J1010" s="209" t="s">
        <v>715</v>
      </c>
    </row>
    <row r="1011" spans="2:10" ht="36" x14ac:dyDescent="0.2">
      <c r="B1011" s="93">
        <v>80111604</v>
      </c>
      <c r="C1011" s="62" t="s">
        <v>818</v>
      </c>
      <c r="D1011" s="82">
        <v>42019</v>
      </c>
      <c r="E1011" s="83" t="s">
        <v>819</v>
      </c>
      <c r="F1011" s="55" t="s">
        <v>490</v>
      </c>
      <c r="G1011" s="55" t="s">
        <v>820</v>
      </c>
      <c r="H1011" s="208">
        <f>2000000*10</f>
        <v>20000000</v>
      </c>
      <c r="I1011" s="208">
        <f>2000000*10</f>
        <v>20000000</v>
      </c>
      <c r="J1011" s="209" t="s">
        <v>715</v>
      </c>
    </row>
    <row r="1012" spans="2:10" ht="48" x14ac:dyDescent="0.2">
      <c r="B1012" s="93">
        <v>80111600</v>
      </c>
      <c r="C1012" s="63" t="s">
        <v>1447</v>
      </c>
      <c r="D1012" s="82">
        <v>42019</v>
      </c>
      <c r="E1012" s="83" t="s">
        <v>819</v>
      </c>
      <c r="F1012" s="55" t="s">
        <v>490</v>
      </c>
      <c r="G1012" s="55" t="s">
        <v>31</v>
      </c>
      <c r="H1012" s="208">
        <f>3200000*7*10</f>
        <v>224000000</v>
      </c>
      <c r="I1012" s="208">
        <f>3200000*7*10</f>
        <v>224000000</v>
      </c>
      <c r="J1012" s="209" t="s">
        <v>715</v>
      </c>
    </row>
    <row r="1013" spans="2:10" ht="36" x14ac:dyDescent="0.2">
      <c r="B1013" s="93">
        <v>80111606</v>
      </c>
      <c r="C1013" s="64" t="s">
        <v>821</v>
      </c>
      <c r="D1013" s="82">
        <v>42019</v>
      </c>
      <c r="E1013" s="83" t="s">
        <v>98</v>
      </c>
      <c r="F1013" s="55" t="s">
        <v>490</v>
      </c>
      <c r="G1013" s="55" t="s">
        <v>31</v>
      </c>
      <c r="H1013" s="208">
        <f>3800000*10</f>
        <v>38000000</v>
      </c>
      <c r="I1013" s="208">
        <f>3800000*10</f>
        <v>38000000</v>
      </c>
      <c r="J1013" s="209" t="s">
        <v>715</v>
      </c>
    </row>
    <row r="1014" spans="2:10" ht="36" x14ac:dyDescent="0.2">
      <c r="B1014" s="93">
        <v>80111604</v>
      </c>
      <c r="C1014" s="65" t="s">
        <v>1448</v>
      </c>
      <c r="D1014" s="82">
        <v>42019</v>
      </c>
      <c r="E1014" s="83" t="s">
        <v>716</v>
      </c>
      <c r="F1014" s="55" t="s">
        <v>490</v>
      </c>
      <c r="G1014" s="55" t="s">
        <v>31</v>
      </c>
      <c r="H1014" s="208">
        <f>2467000*2*12</f>
        <v>59208000</v>
      </c>
      <c r="I1014" s="208">
        <f>2467000*2*12</f>
        <v>59208000</v>
      </c>
      <c r="J1014" s="209" t="s">
        <v>715</v>
      </c>
    </row>
    <row r="1015" spans="2:10" ht="24" x14ac:dyDescent="0.2">
      <c r="B1015" s="93">
        <v>80111600</v>
      </c>
      <c r="C1015" s="65" t="s">
        <v>822</v>
      </c>
      <c r="D1015" s="82">
        <v>42019</v>
      </c>
      <c r="E1015" s="83" t="s">
        <v>101</v>
      </c>
      <c r="F1015" s="55" t="s">
        <v>490</v>
      </c>
      <c r="G1015" s="55" t="s">
        <v>820</v>
      </c>
      <c r="H1015" s="208">
        <f>3800000*2</f>
        <v>7600000</v>
      </c>
      <c r="I1015" s="208">
        <f>3800000*2</f>
        <v>7600000</v>
      </c>
      <c r="J1015" s="209" t="s">
        <v>715</v>
      </c>
    </row>
    <row r="1016" spans="2:10" ht="36" x14ac:dyDescent="0.2">
      <c r="B1016" s="223">
        <v>80111600</v>
      </c>
      <c r="C1016" s="65" t="s">
        <v>1449</v>
      </c>
      <c r="D1016" s="224">
        <v>42019</v>
      </c>
      <c r="E1016" s="225" t="s">
        <v>101</v>
      </c>
      <c r="F1016" s="226" t="s">
        <v>490</v>
      </c>
      <c r="G1016" s="55" t="s">
        <v>820</v>
      </c>
      <c r="H1016" s="208">
        <f>3800000*2*2</f>
        <v>15200000</v>
      </c>
      <c r="I1016" s="208">
        <f>3800000*2*2</f>
        <v>15200000</v>
      </c>
      <c r="J1016" s="209" t="s">
        <v>715</v>
      </c>
    </row>
    <row r="1017" spans="2:10" ht="24" x14ac:dyDescent="0.2">
      <c r="B1017" s="93">
        <v>85111700</v>
      </c>
      <c r="C1017" s="66" t="s">
        <v>823</v>
      </c>
      <c r="D1017" s="82">
        <v>42095</v>
      </c>
      <c r="E1017" s="83" t="s">
        <v>588</v>
      </c>
      <c r="F1017" s="55" t="s">
        <v>110</v>
      </c>
      <c r="G1017" s="55" t="s">
        <v>31</v>
      </c>
      <c r="H1017" s="208">
        <v>50000000</v>
      </c>
      <c r="I1017" s="208">
        <v>50000000</v>
      </c>
      <c r="J1017" s="209" t="s">
        <v>715</v>
      </c>
    </row>
    <row r="1018" spans="2:10" ht="24" x14ac:dyDescent="0.2">
      <c r="B1018" s="86">
        <v>85111700</v>
      </c>
      <c r="C1018" s="66" t="s">
        <v>824</v>
      </c>
      <c r="D1018" s="82">
        <v>42036</v>
      </c>
      <c r="E1018" s="83" t="s">
        <v>98</v>
      </c>
      <c r="F1018" s="55" t="s">
        <v>490</v>
      </c>
      <c r="G1018" s="55" t="s">
        <v>14</v>
      </c>
      <c r="H1018" s="208">
        <v>100000000</v>
      </c>
      <c r="I1018" s="208">
        <v>100000000</v>
      </c>
      <c r="J1018" s="209" t="s">
        <v>715</v>
      </c>
    </row>
    <row r="1019" spans="2:10" ht="36" x14ac:dyDescent="0.2">
      <c r="B1019" s="86">
        <v>85111700</v>
      </c>
      <c r="C1019" s="66" t="s">
        <v>825</v>
      </c>
      <c r="D1019" s="82">
        <v>42019</v>
      </c>
      <c r="E1019" s="83" t="s">
        <v>75</v>
      </c>
      <c r="F1019" s="55" t="s">
        <v>490</v>
      </c>
      <c r="G1019" s="55" t="s">
        <v>31</v>
      </c>
      <c r="H1019" s="208">
        <v>135864997</v>
      </c>
      <c r="I1019" s="208">
        <v>135864997</v>
      </c>
      <c r="J1019" s="209" t="s">
        <v>715</v>
      </c>
    </row>
    <row r="1020" spans="2:10" ht="24" x14ac:dyDescent="0.2">
      <c r="B1020" s="86">
        <v>25101504</v>
      </c>
      <c r="C1020" s="66" t="s">
        <v>826</v>
      </c>
      <c r="D1020" s="82">
        <v>42125</v>
      </c>
      <c r="E1020" s="83" t="s">
        <v>588</v>
      </c>
      <c r="F1020" s="55" t="s">
        <v>827</v>
      </c>
      <c r="G1020" s="55" t="s">
        <v>14</v>
      </c>
      <c r="H1020" s="208">
        <v>84000000</v>
      </c>
      <c r="I1020" s="208">
        <v>84000000</v>
      </c>
      <c r="J1020" s="209" t="s">
        <v>715</v>
      </c>
    </row>
    <row r="1021" spans="2:10" ht="24" x14ac:dyDescent="0.2">
      <c r="B1021" s="93">
        <v>80111600</v>
      </c>
      <c r="C1021" s="66" t="s">
        <v>828</v>
      </c>
      <c r="D1021" s="82">
        <v>42019</v>
      </c>
      <c r="E1021" s="83" t="s">
        <v>98</v>
      </c>
      <c r="F1021" s="55" t="s">
        <v>490</v>
      </c>
      <c r="G1021" s="55" t="s">
        <v>31</v>
      </c>
      <c r="H1021" s="208">
        <v>240000000</v>
      </c>
      <c r="I1021" s="208">
        <v>240000000</v>
      </c>
      <c r="J1021" s="209" t="s">
        <v>715</v>
      </c>
    </row>
    <row r="1022" spans="2:10" ht="24" x14ac:dyDescent="0.2">
      <c r="B1022" s="93">
        <v>10191703</v>
      </c>
      <c r="C1022" s="66" t="s">
        <v>829</v>
      </c>
      <c r="D1022" s="82">
        <v>42125</v>
      </c>
      <c r="E1022" s="83" t="s">
        <v>588</v>
      </c>
      <c r="F1022" s="55" t="s">
        <v>110</v>
      </c>
      <c r="G1022" s="55" t="s">
        <v>830</v>
      </c>
      <c r="H1022" s="208">
        <v>20000000</v>
      </c>
      <c r="I1022" s="208">
        <v>20000000</v>
      </c>
      <c r="J1022" s="209" t="s">
        <v>715</v>
      </c>
    </row>
    <row r="1023" spans="2:10" ht="24" x14ac:dyDescent="0.2">
      <c r="B1023" s="93">
        <v>80101600</v>
      </c>
      <c r="C1023" s="66" t="s">
        <v>831</v>
      </c>
      <c r="D1023" s="82">
        <v>42036</v>
      </c>
      <c r="E1023" s="83" t="s">
        <v>798</v>
      </c>
      <c r="F1023" s="55" t="s">
        <v>490</v>
      </c>
      <c r="G1023" s="55" t="s">
        <v>830</v>
      </c>
      <c r="H1023" s="208">
        <v>23000000</v>
      </c>
      <c r="I1023" s="208">
        <v>23000000</v>
      </c>
      <c r="J1023" s="209" t="s">
        <v>715</v>
      </c>
    </row>
    <row r="1024" spans="2:10" ht="36" x14ac:dyDescent="0.2">
      <c r="B1024" s="93">
        <v>85131700</v>
      </c>
      <c r="C1024" s="66" t="s">
        <v>832</v>
      </c>
      <c r="D1024" s="82">
        <v>42064</v>
      </c>
      <c r="E1024" s="83" t="s">
        <v>798</v>
      </c>
      <c r="F1024" s="55" t="s">
        <v>490</v>
      </c>
      <c r="G1024" s="55" t="s">
        <v>830</v>
      </c>
      <c r="H1024" s="208">
        <v>20000000</v>
      </c>
      <c r="I1024" s="208">
        <v>20000000</v>
      </c>
      <c r="J1024" s="209" t="s">
        <v>715</v>
      </c>
    </row>
    <row r="1025" spans="2:10" ht="36" x14ac:dyDescent="0.2">
      <c r="B1025" s="93">
        <v>85131700</v>
      </c>
      <c r="C1025" s="66" t="s">
        <v>1450</v>
      </c>
      <c r="D1025" s="82">
        <v>42064</v>
      </c>
      <c r="E1025" s="83" t="s">
        <v>108</v>
      </c>
      <c r="F1025" s="55" t="s">
        <v>490</v>
      </c>
      <c r="G1025" s="55" t="s">
        <v>31</v>
      </c>
      <c r="H1025" s="208">
        <v>13000000</v>
      </c>
      <c r="I1025" s="208">
        <v>13000000</v>
      </c>
      <c r="J1025" s="209" t="s">
        <v>715</v>
      </c>
    </row>
    <row r="1026" spans="2:10" ht="24" x14ac:dyDescent="0.2">
      <c r="B1026" s="93">
        <v>80111606</v>
      </c>
      <c r="C1026" s="66" t="s">
        <v>833</v>
      </c>
      <c r="D1026" s="82">
        <v>42019</v>
      </c>
      <c r="E1026" s="83" t="s">
        <v>98</v>
      </c>
      <c r="F1026" s="55" t="s">
        <v>490</v>
      </c>
      <c r="G1026" s="55" t="s">
        <v>31</v>
      </c>
      <c r="H1026" s="208">
        <v>66000000</v>
      </c>
      <c r="I1026" s="208">
        <v>66000000</v>
      </c>
      <c r="J1026" s="209" t="s">
        <v>715</v>
      </c>
    </row>
    <row r="1027" spans="2:10" ht="24" x14ac:dyDescent="0.2">
      <c r="B1027" s="93">
        <v>80111604</v>
      </c>
      <c r="C1027" s="66" t="s">
        <v>834</v>
      </c>
      <c r="D1027" s="82">
        <v>42019</v>
      </c>
      <c r="E1027" s="83" t="s">
        <v>835</v>
      </c>
      <c r="F1027" s="55" t="s">
        <v>490</v>
      </c>
      <c r="G1027" s="55" t="s">
        <v>31</v>
      </c>
      <c r="H1027" s="208">
        <v>50400000</v>
      </c>
      <c r="I1027" s="208">
        <v>50400000</v>
      </c>
      <c r="J1027" s="209" t="s">
        <v>715</v>
      </c>
    </row>
    <row r="1028" spans="2:10" ht="24" x14ac:dyDescent="0.2">
      <c r="B1028" s="93">
        <v>80111600</v>
      </c>
      <c r="C1028" s="66" t="s">
        <v>836</v>
      </c>
      <c r="D1028" s="82">
        <v>42019</v>
      </c>
      <c r="E1028" s="83" t="s">
        <v>835</v>
      </c>
      <c r="F1028" s="55" t="s">
        <v>490</v>
      </c>
      <c r="G1028" s="55" t="s">
        <v>31</v>
      </c>
      <c r="H1028" s="208">
        <v>88200000</v>
      </c>
      <c r="I1028" s="208">
        <v>88200000</v>
      </c>
      <c r="J1028" s="209" t="s">
        <v>715</v>
      </c>
    </row>
    <row r="1029" spans="2:10" ht="24" x14ac:dyDescent="0.2">
      <c r="B1029" s="93">
        <v>80111604</v>
      </c>
      <c r="C1029" s="66" t="s">
        <v>837</v>
      </c>
      <c r="D1029" s="82">
        <v>42019</v>
      </c>
      <c r="E1029" s="83" t="s">
        <v>75</v>
      </c>
      <c r="F1029" s="55" t="s">
        <v>490</v>
      </c>
      <c r="G1029" s="55" t="s">
        <v>31</v>
      </c>
      <c r="H1029" s="208">
        <v>46200000</v>
      </c>
      <c r="I1029" s="208">
        <v>46200000</v>
      </c>
      <c r="J1029" s="209" t="s">
        <v>715</v>
      </c>
    </row>
    <row r="1030" spans="2:10" ht="24" x14ac:dyDescent="0.2">
      <c r="B1030" s="93">
        <v>70122007</v>
      </c>
      <c r="C1030" s="66" t="s">
        <v>1451</v>
      </c>
      <c r="D1030" s="82">
        <v>42036</v>
      </c>
      <c r="E1030" s="83" t="s">
        <v>108</v>
      </c>
      <c r="F1030" s="55" t="s">
        <v>490</v>
      </c>
      <c r="G1030" s="55" t="s">
        <v>31</v>
      </c>
      <c r="H1030" s="208">
        <v>40000000</v>
      </c>
      <c r="I1030" s="208">
        <v>40000000</v>
      </c>
      <c r="J1030" s="209" t="s">
        <v>715</v>
      </c>
    </row>
    <row r="1031" spans="2:10" ht="24" x14ac:dyDescent="0.2">
      <c r="B1031" s="93">
        <v>93141609</v>
      </c>
      <c r="C1031" s="66" t="s">
        <v>838</v>
      </c>
      <c r="D1031" s="82">
        <v>42036</v>
      </c>
      <c r="E1031" s="83" t="s">
        <v>108</v>
      </c>
      <c r="F1031" s="55" t="s">
        <v>589</v>
      </c>
      <c r="G1031" s="55" t="s">
        <v>31</v>
      </c>
      <c r="H1031" s="208">
        <v>90000000</v>
      </c>
      <c r="I1031" s="208">
        <v>90000000</v>
      </c>
      <c r="J1031" s="209" t="s">
        <v>715</v>
      </c>
    </row>
    <row r="1032" spans="2:10" ht="24" x14ac:dyDescent="0.2">
      <c r="B1032" s="93">
        <v>42140000</v>
      </c>
      <c r="C1032" s="67" t="s">
        <v>839</v>
      </c>
      <c r="D1032" s="82">
        <v>42036</v>
      </c>
      <c r="E1032" s="83" t="s">
        <v>588</v>
      </c>
      <c r="F1032" s="55" t="s">
        <v>110</v>
      </c>
      <c r="G1032" s="55" t="s">
        <v>31</v>
      </c>
      <c r="H1032" s="208">
        <v>32000000</v>
      </c>
      <c r="I1032" s="208">
        <v>32000000</v>
      </c>
      <c r="J1032" s="209" t="s">
        <v>715</v>
      </c>
    </row>
    <row r="1033" spans="2:10" ht="24" x14ac:dyDescent="0.2">
      <c r="B1033" s="93">
        <v>85111700</v>
      </c>
      <c r="C1033" s="67" t="s">
        <v>840</v>
      </c>
      <c r="D1033" s="82">
        <v>42036</v>
      </c>
      <c r="E1033" s="83" t="s">
        <v>588</v>
      </c>
      <c r="F1033" s="55" t="s">
        <v>589</v>
      </c>
      <c r="G1033" s="55" t="s">
        <v>31</v>
      </c>
      <c r="H1033" s="208">
        <v>350000000</v>
      </c>
      <c r="I1033" s="208">
        <v>350000000</v>
      </c>
      <c r="J1033" s="209" t="s">
        <v>715</v>
      </c>
    </row>
    <row r="1034" spans="2:10" ht="24" x14ac:dyDescent="0.2">
      <c r="B1034" s="93" t="s">
        <v>841</v>
      </c>
      <c r="C1034" s="67" t="s">
        <v>842</v>
      </c>
      <c r="D1034" s="82">
        <v>42036</v>
      </c>
      <c r="E1034" s="83" t="s">
        <v>98</v>
      </c>
      <c r="F1034" s="55" t="s">
        <v>589</v>
      </c>
      <c r="G1034" s="55" t="s">
        <v>31</v>
      </c>
      <c r="H1034" s="208">
        <v>20000000</v>
      </c>
      <c r="I1034" s="208">
        <v>20000000</v>
      </c>
      <c r="J1034" s="209" t="s">
        <v>715</v>
      </c>
    </row>
    <row r="1035" spans="2:10" ht="24" x14ac:dyDescent="0.2">
      <c r="B1035" s="93">
        <v>78111808</v>
      </c>
      <c r="C1035" s="67" t="s">
        <v>843</v>
      </c>
      <c r="D1035" s="82">
        <v>42036</v>
      </c>
      <c r="E1035" s="83" t="s">
        <v>75</v>
      </c>
      <c r="F1035" s="55" t="s">
        <v>110</v>
      </c>
      <c r="G1035" s="55" t="s">
        <v>31</v>
      </c>
      <c r="H1035" s="208">
        <v>66000000</v>
      </c>
      <c r="I1035" s="208">
        <v>66000000</v>
      </c>
      <c r="J1035" s="209" t="s">
        <v>715</v>
      </c>
    </row>
    <row r="1036" spans="2:10" ht="24" x14ac:dyDescent="0.2">
      <c r="B1036" s="93">
        <v>80131501</v>
      </c>
      <c r="C1036" s="67" t="s">
        <v>844</v>
      </c>
      <c r="D1036" s="82">
        <v>42005</v>
      </c>
      <c r="E1036" s="83" t="s">
        <v>716</v>
      </c>
      <c r="F1036" s="55" t="s">
        <v>490</v>
      </c>
      <c r="G1036" s="55" t="s">
        <v>31</v>
      </c>
      <c r="H1036" s="208">
        <v>54000000</v>
      </c>
      <c r="I1036" s="208">
        <v>54000000</v>
      </c>
      <c r="J1036" s="209" t="s">
        <v>715</v>
      </c>
    </row>
    <row r="1037" spans="2:10" ht="24" x14ac:dyDescent="0.2">
      <c r="B1037" s="31">
        <v>41115502</v>
      </c>
      <c r="C1037" s="67" t="s">
        <v>845</v>
      </c>
      <c r="D1037" s="82">
        <v>42064</v>
      </c>
      <c r="E1037" s="83" t="s">
        <v>798</v>
      </c>
      <c r="F1037" s="55" t="s">
        <v>110</v>
      </c>
      <c r="G1037" s="55" t="s">
        <v>31</v>
      </c>
      <c r="H1037" s="208">
        <v>3500000</v>
      </c>
      <c r="I1037" s="208">
        <v>3500000</v>
      </c>
      <c r="J1037" s="209" t="s">
        <v>715</v>
      </c>
    </row>
    <row r="1038" spans="2:10" ht="24" x14ac:dyDescent="0.2">
      <c r="B1038" s="31">
        <v>78181507</v>
      </c>
      <c r="C1038" s="67" t="s">
        <v>846</v>
      </c>
      <c r="D1038" s="82">
        <v>42064</v>
      </c>
      <c r="E1038" s="83" t="s">
        <v>98</v>
      </c>
      <c r="F1038" s="55" t="s">
        <v>110</v>
      </c>
      <c r="G1038" s="55" t="s">
        <v>31</v>
      </c>
      <c r="H1038" s="208">
        <v>25000000</v>
      </c>
      <c r="I1038" s="208">
        <v>25000000</v>
      </c>
      <c r="J1038" s="209" t="s">
        <v>715</v>
      </c>
    </row>
    <row r="1039" spans="2:10" ht="24" x14ac:dyDescent="0.2">
      <c r="B1039" s="93">
        <v>80111606</v>
      </c>
      <c r="C1039" s="67" t="s">
        <v>1452</v>
      </c>
      <c r="D1039" s="82">
        <v>42019</v>
      </c>
      <c r="E1039" s="83" t="s">
        <v>98</v>
      </c>
      <c r="F1039" s="55" t="s">
        <v>490</v>
      </c>
      <c r="G1039" s="55" t="s">
        <v>31</v>
      </c>
      <c r="H1039" s="208">
        <v>66000000</v>
      </c>
      <c r="I1039" s="208">
        <v>66000000</v>
      </c>
      <c r="J1039" s="209" t="s">
        <v>715</v>
      </c>
    </row>
    <row r="1040" spans="2:10" ht="24" x14ac:dyDescent="0.2">
      <c r="B1040" s="93">
        <v>80111604</v>
      </c>
      <c r="C1040" s="66" t="s">
        <v>847</v>
      </c>
      <c r="D1040" s="82">
        <v>42019</v>
      </c>
      <c r="E1040" s="83" t="s">
        <v>98</v>
      </c>
      <c r="F1040" s="55" t="s">
        <v>490</v>
      </c>
      <c r="G1040" s="55" t="s">
        <v>31</v>
      </c>
      <c r="H1040" s="208">
        <v>44000000</v>
      </c>
      <c r="I1040" s="208">
        <v>44000000</v>
      </c>
      <c r="J1040" s="209" t="s">
        <v>715</v>
      </c>
    </row>
    <row r="1041" spans="2:10" ht="24" x14ac:dyDescent="0.2">
      <c r="B1041" s="93">
        <v>8610000</v>
      </c>
      <c r="C1041" s="66" t="s">
        <v>848</v>
      </c>
      <c r="D1041" s="82">
        <v>42248</v>
      </c>
      <c r="E1041" s="83" t="s">
        <v>588</v>
      </c>
      <c r="F1041" s="55" t="s">
        <v>110</v>
      </c>
      <c r="G1041" s="55" t="s">
        <v>31</v>
      </c>
      <c r="H1041" s="208">
        <v>85000000</v>
      </c>
      <c r="I1041" s="208">
        <v>85000000</v>
      </c>
      <c r="J1041" s="209" t="s">
        <v>715</v>
      </c>
    </row>
    <row r="1042" spans="2:10" ht="24" x14ac:dyDescent="0.2">
      <c r="B1042" s="93">
        <v>81151804</v>
      </c>
      <c r="C1042" s="66" t="s">
        <v>849</v>
      </c>
      <c r="D1042" s="82">
        <v>42019</v>
      </c>
      <c r="E1042" s="83" t="s">
        <v>75</v>
      </c>
      <c r="F1042" s="55" t="s">
        <v>490</v>
      </c>
      <c r="G1042" s="55" t="s">
        <v>31</v>
      </c>
      <c r="H1042" s="208">
        <v>25000000</v>
      </c>
      <c r="I1042" s="208">
        <v>25000000</v>
      </c>
      <c r="J1042" s="209" t="s">
        <v>715</v>
      </c>
    </row>
    <row r="1043" spans="2:10" ht="24" x14ac:dyDescent="0.2">
      <c r="B1043" s="93">
        <v>25101801</v>
      </c>
      <c r="C1043" s="66" t="s">
        <v>850</v>
      </c>
      <c r="D1043" s="82">
        <v>42036</v>
      </c>
      <c r="E1043" s="83" t="s">
        <v>798</v>
      </c>
      <c r="F1043" s="55" t="s">
        <v>110</v>
      </c>
      <c r="G1043" s="55" t="s">
        <v>31</v>
      </c>
      <c r="H1043" s="208">
        <v>6000000</v>
      </c>
      <c r="I1043" s="208">
        <v>6000000</v>
      </c>
      <c r="J1043" s="209" t="s">
        <v>715</v>
      </c>
    </row>
    <row r="1044" spans="2:10" ht="24" x14ac:dyDescent="0.2">
      <c r="B1044" s="93">
        <v>41113300</v>
      </c>
      <c r="C1044" s="66" t="s">
        <v>851</v>
      </c>
      <c r="D1044" s="82">
        <v>42036</v>
      </c>
      <c r="E1044" s="83" t="s">
        <v>798</v>
      </c>
      <c r="F1044" s="55" t="s">
        <v>110</v>
      </c>
      <c r="G1044" s="55" t="s">
        <v>31</v>
      </c>
      <c r="H1044" s="208">
        <v>12000000</v>
      </c>
      <c r="I1044" s="208">
        <v>12000000</v>
      </c>
      <c r="J1044" s="209" t="s">
        <v>715</v>
      </c>
    </row>
    <row r="1045" spans="2:10" ht="24" x14ac:dyDescent="0.2">
      <c r="B1045" s="93">
        <v>41121500</v>
      </c>
      <c r="C1045" s="66" t="s">
        <v>852</v>
      </c>
      <c r="D1045" s="82">
        <v>42036</v>
      </c>
      <c r="E1045" s="83" t="s">
        <v>798</v>
      </c>
      <c r="F1045" s="55" t="s">
        <v>110</v>
      </c>
      <c r="G1045" s="55" t="s">
        <v>31</v>
      </c>
      <c r="H1045" s="208">
        <v>7700000</v>
      </c>
      <c r="I1045" s="208">
        <v>7700000</v>
      </c>
      <c r="J1045" s="209" t="s">
        <v>715</v>
      </c>
    </row>
    <row r="1046" spans="2:10" ht="24" x14ac:dyDescent="0.2">
      <c r="B1046" s="93">
        <v>80111600</v>
      </c>
      <c r="C1046" s="67" t="s">
        <v>853</v>
      </c>
      <c r="D1046" s="224">
        <v>42019</v>
      </c>
      <c r="E1046" s="225" t="s">
        <v>98</v>
      </c>
      <c r="F1046" s="226" t="s">
        <v>490</v>
      </c>
      <c r="G1046" s="226" t="s">
        <v>31</v>
      </c>
      <c r="H1046" s="208">
        <v>66000000</v>
      </c>
      <c r="I1046" s="208">
        <v>66000000</v>
      </c>
      <c r="J1046" s="209" t="s">
        <v>715</v>
      </c>
    </row>
    <row r="1047" spans="2:10" ht="24" x14ac:dyDescent="0.2">
      <c r="B1047" s="93">
        <v>80111600</v>
      </c>
      <c r="C1047" s="66" t="s">
        <v>854</v>
      </c>
      <c r="D1047" s="82">
        <v>42064</v>
      </c>
      <c r="E1047" s="83" t="s">
        <v>98</v>
      </c>
      <c r="F1047" s="55" t="s">
        <v>490</v>
      </c>
      <c r="G1047" s="55" t="s">
        <v>31</v>
      </c>
      <c r="H1047" s="208">
        <v>33000000</v>
      </c>
      <c r="I1047" s="208">
        <v>33000000</v>
      </c>
      <c r="J1047" s="209" t="s">
        <v>715</v>
      </c>
    </row>
    <row r="1048" spans="2:10" ht="24" x14ac:dyDescent="0.2">
      <c r="B1048" s="93">
        <v>80111622</v>
      </c>
      <c r="C1048" s="66" t="s">
        <v>855</v>
      </c>
      <c r="D1048" s="82">
        <v>42064</v>
      </c>
      <c r="E1048" s="83" t="s">
        <v>98</v>
      </c>
      <c r="F1048" s="55" t="s">
        <v>490</v>
      </c>
      <c r="G1048" s="55" t="s">
        <v>31</v>
      </c>
      <c r="H1048" s="208">
        <v>33000000</v>
      </c>
      <c r="I1048" s="208">
        <v>33000000</v>
      </c>
      <c r="J1048" s="209" t="s">
        <v>715</v>
      </c>
    </row>
    <row r="1049" spans="2:10" ht="24" x14ac:dyDescent="0.2">
      <c r="B1049" s="93">
        <v>80111600</v>
      </c>
      <c r="C1049" s="66" t="s">
        <v>856</v>
      </c>
      <c r="D1049" s="82">
        <v>42064</v>
      </c>
      <c r="E1049" s="83" t="s">
        <v>835</v>
      </c>
      <c r="F1049" s="55" t="s">
        <v>490</v>
      </c>
      <c r="G1049" s="55" t="s">
        <v>31</v>
      </c>
      <c r="H1049" s="208">
        <v>23100000</v>
      </c>
      <c r="I1049" s="208">
        <v>23100000</v>
      </c>
      <c r="J1049" s="209" t="s">
        <v>715</v>
      </c>
    </row>
    <row r="1050" spans="2:10" ht="36" x14ac:dyDescent="0.2">
      <c r="B1050" s="93">
        <v>80111606</v>
      </c>
      <c r="C1050" s="66" t="s">
        <v>857</v>
      </c>
      <c r="D1050" s="82">
        <v>42064</v>
      </c>
      <c r="E1050" s="83" t="s">
        <v>835</v>
      </c>
      <c r="F1050" s="55" t="s">
        <v>490</v>
      </c>
      <c r="G1050" s="55" t="s">
        <v>830</v>
      </c>
      <c r="H1050" s="208">
        <v>73000000</v>
      </c>
      <c r="I1050" s="208">
        <v>73000000</v>
      </c>
      <c r="J1050" s="209" t="s">
        <v>715</v>
      </c>
    </row>
    <row r="1051" spans="2:10" ht="24" x14ac:dyDescent="0.2">
      <c r="B1051" s="93">
        <v>80111600</v>
      </c>
      <c r="C1051" s="66" t="s">
        <v>858</v>
      </c>
      <c r="D1051" s="82">
        <v>42036</v>
      </c>
      <c r="E1051" s="83" t="s">
        <v>98</v>
      </c>
      <c r="F1051" s="55" t="s">
        <v>490</v>
      </c>
      <c r="G1051" s="55" t="s">
        <v>31</v>
      </c>
      <c r="H1051" s="208">
        <v>33000000</v>
      </c>
      <c r="I1051" s="208">
        <v>33000000</v>
      </c>
      <c r="J1051" s="209" t="s">
        <v>715</v>
      </c>
    </row>
    <row r="1052" spans="2:10" ht="36" x14ac:dyDescent="0.2">
      <c r="B1052" s="93">
        <v>8610000</v>
      </c>
      <c r="C1052" s="66" t="s">
        <v>859</v>
      </c>
      <c r="D1052" s="82">
        <v>42036</v>
      </c>
      <c r="E1052" s="83" t="s">
        <v>98</v>
      </c>
      <c r="F1052" s="55" t="s">
        <v>490</v>
      </c>
      <c r="G1052" s="55" t="s">
        <v>830</v>
      </c>
      <c r="H1052" s="208">
        <v>15000000</v>
      </c>
      <c r="I1052" s="208">
        <v>15000000</v>
      </c>
      <c r="J1052" s="209" t="s">
        <v>715</v>
      </c>
    </row>
    <row r="1053" spans="2:10" ht="24" x14ac:dyDescent="0.2">
      <c r="B1053" s="227">
        <v>85131700</v>
      </c>
      <c r="C1053" s="68" t="s">
        <v>860</v>
      </c>
      <c r="D1053" s="224">
        <v>42036</v>
      </c>
      <c r="E1053" s="225" t="s">
        <v>98</v>
      </c>
      <c r="F1053" s="55" t="s">
        <v>490</v>
      </c>
      <c r="G1053" s="226" t="s">
        <v>830</v>
      </c>
      <c r="H1053" s="228">
        <v>15000000</v>
      </c>
      <c r="I1053" s="228">
        <v>15000000</v>
      </c>
      <c r="J1053" s="209" t="s">
        <v>715</v>
      </c>
    </row>
    <row r="1054" spans="2:10" ht="24" x14ac:dyDescent="0.2">
      <c r="B1054" s="93">
        <v>78111808</v>
      </c>
      <c r="C1054" s="66" t="s">
        <v>861</v>
      </c>
      <c r="D1054" s="82">
        <v>42036</v>
      </c>
      <c r="E1054" s="83" t="s">
        <v>98</v>
      </c>
      <c r="F1054" s="55" t="s">
        <v>110</v>
      </c>
      <c r="G1054" s="55" t="s">
        <v>31</v>
      </c>
      <c r="H1054" s="208">
        <v>40000000</v>
      </c>
      <c r="I1054" s="208">
        <v>40000000</v>
      </c>
      <c r="J1054" s="209" t="s">
        <v>715</v>
      </c>
    </row>
    <row r="1055" spans="2:10" ht="48" x14ac:dyDescent="0.2">
      <c r="B1055" s="229">
        <v>80111604</v>
      </c>
      <c r="C1055" s="230" t="s">
        <v>862</v>
      </c>
      <c r="D1055" s="231">
        <v>42019</v>
      </c>
      <c r="E1055" s="232" t="s">
        <v>75</v>
      </c>
      <c r="F1055" s="233" t="s">
        <v>490</v>
      </c>
      <c r="G1055" s="233" t="s">
        <v>863</v>
      </c>
      <c r="H1055" s="234">
        <v>92400000</v>
      </c>
      <c r="I1055" s="234">
        <v>92400000</v>
      </c>
      <c r="J1055" s="209" t="s">
        <v>715</v>
      </c>
    </row>
    <row r="1056" spans="2:10" ht="36" x14ac:dyDescent="0.2">
      <c r="B1056" s="89">
        <v>76122201</v>
      </c>
      <c r="C1056" s="69" t="s">
        <v>1453</v>
      </c>
      <c r="D1056" s="82">
        <v>42064</v>
      </c>
      <c r="E1056" s="83" t="s">
        <v>98</v>
      </c>
      <c r="F1056" s="55" t="s">
        <v>110</v>
      </c>
      <c r="G1056" s="55" t="s">
        <v>863</v>
      </c>
      <c r="H1056" s="208">
        <v>6800000</v>
      </c>
      <c r="I1056" s="208">
        <v>6800000</v>
      </c>
      <c r="J1056" s="209" t="s">
        <v>715</v>
      </c>
    </row>
    <row r="1057" spans="2:10" ht="36" x14ac:dyDescent="0.2">
      <c r="B1057" s="93">
        <v>80111604</v>
      </c>
      <c r="C1057" s="69" t="s">
        <v>864</v>
      </c>
      <c r="D1057" s="82">
        <v>42019</v>
      </c>
      <c r="E1057" s="83" t="s">
        <v>798</v>
      </c>
      <c r="F1057" s="55" t="s">
        <v>490</v>
      </c>
      <c r="G1057" s="55" t="s">
        <v>863</v>
      </c>
      <c r="H1057" s="208">
        <v>44100000</v>
      </c>
      <c r="I1057" s="208">
        <v>44100000</v>
      </c>
      <c r="J1057" s="209" t="s">
        <v>715</v>
      </c>
    </row>
    <row r="1058" spans="2:10" ht="24" x14ac:dyDescent="0.2">
      <c r="B1058" s="93">
        <v>80111600</v>
      </c>
      <c r="C1058" s="69" t="s">
        <v>865</v>
      </c>
      <c r="D1058" s="82">
        <v>42019</v>
      </c>
      <c r="E1058" s="83" t="s">
        <v>75</v>
      </c>
      <c r="F1058" s="55" t="s">
        <v>490</v>
      </c>
      <c r="G1058" s="55" t="s">
        <v>863</v>
      </c>
      <c r="H1058" s="208">
        <v>36300000</v>
      </c>
      <c r="I1058" s="208">
        <v>36300000</v>
      </c>
      <c r="J1058" s="209" t="s">
        <v>715</v>
      </c>
    </row>
    <row r="1059" spans="2:10" ht="24" x14ac:dyDescent="0.2">
      <c r="B1059" s="93">
        <v>80111604</v>
      </c>
      <c r="C1059" s="69" t="s">
        <v>866</v>
      </c>
      <c r="D1059" s="82">
        <v>42019</v>
      </c>
      <c r="E1059" s="83" t="s">
        <v>798</v>
      </c>
      <c r="F1059" s="55" t="s">
        <v>490</v>
      </c>
      <c r="G1059" s="55" t="s">
        <v>863</v>
      </c>
      <c r="H1059" s="208">
        <v>6300000</v>
      </c>
      <c r="I1059" s="208">
        <v>6300000</v>
      </c>
      <c r="J1059" s="209" t="s">
        <v>715</v>
      </c>
    </row>
    <row r="1060" spans="2:10" ht="24" x14ac:dyDescent="0.2">
      <c r="B1060" s="93">
        <v>80111604</v>
      </c>
      <c r="C1060" s="69" t="s">
        <v>867</v>
      </c>
      <c r="D1060" s="82">
        <v>42019</v>
      </c>
      <c r="E1060" s="83" t="s">
        <v>75</v>
      </c>
      <c r="F1060" s="55" t="s">
        <v>490</v>
      </c>
      <c r="G1060" s="55" t="s">
        <v>863</v>
      </c>
      <c r="H1060" s="208">
        <v>23100000</v>
      </c>
      <c r="I1060" s="208">
        <v>23100000</v>
      </c>
      <c r="J1060" s="209" t="s">
        <v>715</v>
      </c>
    </row>
    <row r="1061" spans="2:10" ht="24" x14ac:dyDescent="0.2">
      <c r="B1061" s="93">
        <v>78111808</v>
      </c>
      <c r="C1061" s="69" t="s">
        <v>868</v>
      </c>
      <c r="D1061" s="82">
        <v>42036</v>
      </c>
      <c r="E1061" s="83" t="s">
        <v>75</v>
      </c>
      <c r="F1061" s="55" t="s">
        <v>110</v>
      </c>
      <c r="G1061" s="55" t="s">
        <v>863</v>
      </c>
      <c r="H1061" s="208">
        <v>66000000</v>
      </c>
      <c r="I1061" s="208">
        <v>66000000</v>
      </c>
      <c r="J1061" s="209" t="s">
        <v>715</v>
      </c>
    </row>
    <row r="1062" spans="2:10" ht="48" x14ac:dyDescent="0.2">
      <c r="B1062" s="93">
        <v>80111604</v>
      </c>
      <c r="C1062" s="69" t="s">
        <v>1454</v>
      </c>
      <c r="D1062" s="82">
        <v>42019</v>
      </c>
      <c r="E1062" s="83" t="s">
        <v>75</v>
      </c>
      <c r="F1062" s="55" t="s">
        <v>490</v>
      </c>
      <c r="G1062" s="55" t="s">
        <v>869</v>
      </c>
      <c r="H1062" s="208">
        <v>69300000</v>
      </c>
      <c r="I1062" s="208">
        <v>69300000</v>
      </c>
      <c r="J1062" s="209" t="s">
        <v>715</v>
      </c>
    </row>
    <row r="1063" spans="2:10" ht="36" x14ac:dyDescent="0.2">
      <c r="B1063" s="93">
        <v>80111607</v>
      </c>
      <c r="C1063" s="69" t="s">
        <v>870</v>
      </c>
      <c r="D1063" s="82">
        <v>42019</v>
      </c>
      <c r="E1063" s="83" t="s">
        <v>75</v>
      </c>
      <c r="F1063" s="55" t="s">
        <v>490</v>
      </c>
      <c r="G1063" s="55" t="s">
        <v>869</v>
      </c>
      <c r="H1063" s="208">
        <v>44000000</v>
      </c>
      <c r="I1063" s="208">
        <v>44000000</v>
      </c>
      <c r="J1063" s="209" t="s">
        <v>715</v>
      </c>
    </row>
    <row r="1064" spans="2:10" ht="24" x14ac:dyDescent="0.2">
      <c r="B1064" s="93" t="s">
        <v>871</v>
      </c>
      <c r="C1064" s="70" t="s">
        <v>872</v>
      </c>
      <c r="D1064" s="82">
        <v>42064</v>
      </c>
      <c r="E1064" s="83" t="s">
        <v>798</v>
      </c>
      <c r="F1064" s="55" t="s">
        <v>110</v>
      </c>
      <c r="G1064" s="55" t="s">
        <v>14</v>
      </c>
      <c r="H1064" s="208">
        <v>22600000</v>
      </c>
      <c r="I1064" s="208">
        <v>22600000</v>
      </c>
      <c r="J1064" s="209" t="s">
        <v>715</v>
      </c>
    </row>
    <row r="1065" spans="2:10" ht="72" x14ac:dyDescent="0.2">
      <c r="B1065" s="93">
        <v>80111600</v>
      </c>
      <c r="C1065" s="71" t="s">
        <v>1455</v>
      </c>
      <c r="D1065" s="82">
        <v>42019</v>
      </c>
      <c r="E1065" s="83" t="s">
        <v>75</v>
      </c>
      <c r="F1065" s="55" t="s">
        <v>490</v>
      </c>
      <c r="G1065" s="55" t="s">
        <v>31</v>
      </c>
      <c r="H1065" s="208">
        <v>36300000</v>
      </c>
      <c r="I1065" s="208">
        <v>36300000</v>
      </c>
      <c r="J1065" s="209" t="s">
        <v>715</v>
      </c>
    </row>
    <row r="1066" spans="2:10" ht="48" x14ac:dyDescent="0.2">
      <c r="B1066" s="93">
        <v>80111606</v>
      </c>
      <c r="C1066" s="71" t="s">
        <v>1456</v>
      </c>
      <c r="D1066" s="82">
        <v>42019</v>
      </c>
      <c r="E1066" s="83" t="s">
        <v>75</v>
      </c>
      <c r="F1066" s="55" t="s">
        <v>490</v>
      </c>
      <c r="G1066" s="55" t="s">
        <v>31</v>
      </c>
      <c r="H1066" s="208">
        <v>36300000</v>
      </c>
      <c r="I1066" s="208">
        <v>36300000</v>
      </c>
      <c r="J1066" s="209" t="s">
        <v>715</v>
      </c>
    </row>
    <row r="1067" spans="2:10" ht="24" x14ac:dyDescent="0.2">
      <c r="B1067" s="93">
        <v>78121601</v>
      </c>
      <c r="C1067" s="72" t="s">
        <v>873</v>
      </c>
      <c r="D1067" s="82">
        <v>42019</v>
      </c>
      <c r="E1067" s="83" t="s">
        <v>75</v>
      </c>
      <c r="F1067" s="55" t="s">
        <v>490</v>
      </c>
      <c r="G1067" s="55" t="s">
        <v>31</v>
      </c>
      <c r="H1067" s="208">
        <v>2800000</v>
      </c>
      <c r="I1067" s="208">
        <v>2800000</v>
      </c>
      <c r="J1067" s="209" t="s">
        <v>715</v>
      </c>
    </row>
    <row r="1068" spans="2:10" ht="24" x14ac:dyDescent="0.2">
      <c r="B1068" s="93">
        <v>41105002</v>
      </c>
      <c r="C1068" s="235" t="s">
        <v>874</v>
      </c>
      <c r="D1068" s="82">
        <v>42036</v>
      </c>
      <c r="E1068" s="83" t="s">
        <v>798</v>
      </c>
      <c r="F1068" s="55" t="s">
        <v>110</v>
      </c>
      <c r="G1068" s="55" t="s">
        <v>14</v>
      </c>
      <c r="H1068" s="208">
        <v>20000000</v>
      </c>
      <c r="I1068" s="208">
        <v>20000000</v>
      </c>
      <c r="J1068" s="209" t="s">
        <v>715</v>
      </c>
    </row>
    <row r="1069" spans="2:10" ht="36" x14ac:dyDescent="0.2">
      <c r="B1069" s="93">
        <v>80111600</v>
      </c>
      <c r="C1069" s="53" t="s">
        <v>1457</v>
      </c>
      <c r="D1069" s="82">
        <v>42019</v>
      </c>
      <c r="E1069" s="83" t="s">
        <v>75</v>
      </c>
      <c r="F1069" s="55" t="s">
        <v>490</v>
      </c>
      <c r="G1069" s="55" t="s">
        <v>31</v>
      </c>
      <c r="H1069" s="208">
        <v>36300000</v>
      </c>
      <c r="I1069" s="208">
        <v>36300000</v>
      </c>
      <c r="J1069" s="209" t="s">
        <v>715</v>
      </c>
    </row>
    <row r="1070" spans="2:10" ht="36.75" thickBot="1" x14ac:dyDescent="0.25">
      <c r="B1070" s="93">
        <v>93141606</v>
      </c>
      <c r="C1070" s="73" t="s">
        <v>875</v>
      </c>
      <c r="D1070" s="82">
        <v>42064</v>
      </c>
      <c r="E1070" s="83" t="s">
        <v>75</v>
      </c>
      <c r="F1070" s="55" t="s">
        <v>490</v>
      </c>
      <c r="G1070" s="55" t="s">
        <v>830</v>
      </c>
      <c r="H1070" s="208">
        <v>15000000</v>
      </c>
      <c r="I1070" s="208">
        <v>15000000</v>
      </c>
      <c r="J1070" s="209" t="s">
        <v>715</v>
      </c>
    </row>
    <row r="1071" spans="2:10" ht="36.75" thickTop="1" x14ac:dyDescent="0.2">
      <c r="B1071" s="93">
        <v>86100000</v>
      </c>
      <c r="C1071" s="74" t="s">
        <v>876</v>
      </c>
      <c r="D1071" s="82">
        <v>42036</v>
      </c>
      <c r="E1071" s="83" t="s">
        <v>75</v>
      </c>
      <c r="F1071" s="55" t="s">
        <v>490</v>
      </c>
      <c r="G1071" s="55" t="s">
        <v>830</v>
      </c>
      <c r="H1071" s="208">
        <v>20000000</v>
      </c>
      <c r="I1071" s="208">
        <v>20000000</v>
      </c>
      <c r="J1071" s="209" t="s">
        <v>715</v>
      </c>
    </row>
    <row r="1072" spans="2:10" ht="36" x14ac:dyDescent="0.2">
      <c r="B1072" s="93">
        <v>86100000</v>
      </c>
      <c r="C1072" s="75" t="s">
        <v>1458</v>
      </c>
      <c r="D1072" s="82">
        <v>42036</v>
      </c>
      <c r="E1072" s="83" t="s">
        <v>75</v>
      </c>
      <c r="F1072" s="55" t="s">
        <v>490</v>
      </c>
      <c r="G1072" s="55" t="s">
        <v>830</v>
      </c>
      <c r="H1072" s="208">
        <v>15000000</v>
      </c>
      <c r="I1072" s="208">
        <v>15000000</v>
      </c>
      <c r="J1072" s="209" t="s">
        <v>715</v>
      </c>
    </row>
    <row r="1073" spans="2:10" ht="36" x14ac:dyDescent="0.2">
      <c r="B1073" s="93">
        <v>80111600</v>
      </c>
      <c r="C1073" s="76" t="s">
        <v>877</v>
      </c>
      <c r="D1073" s="82">
        <v>42156</v>
      </c>
      <c r="E1073" s="83" t="s">
        <v>108</v>
      </c>
      <c r="F1073" s="55" t="s">
        <v>490</v>
      </c>
      <c r="G1073" s="55" t="s">
        <v>830</v>
      </c>
      <c r="H1073" s="208">
        <v>24000000</v>
      </c>
      <c r="I1073" s="208">
        <v>24000000</v>
      </c>
      <c r="J1073" s="209" t="s">
        <v>715</v>
      </c>
    </row>
    <row r="1074" spans="2:10" ht="48.75" thickBot="1" x14ac:dyDescent="0.25">
      <c r="B1074" s="93">
        <v>80111600</v>
      </c>
      <c r="C1074" s="77" t="s">
        <v>878</v>
      </c>
      <c r="D1074" s="82">
        <v>42019</v>
      </c>
      <c r="E1074" s="83" t="s">
        <v>75</v>
      </c>
      <c r="F1074" s="55" t="s">
        <v>490</v>
      </c>
      <c r="G1074" s="55" t="s">
        <v>31</v>
      </c>
      <c r="H1074" s="208">
        <v>36300000</v>
      </c>
      <c r="I1074" s="208">
        <v>36300000</v>
      </c>
      <c r="J1074" s="209" t="s">
        <v>715</v>
      </c>
    </row>
    <row r="1075" spans="2:10" ht="36.75" thickTop="1" x14ac:dyDescent="0.2">
      <c r="B1075" s="93">
        <v>80111600</v>
      </c>
      <c r="C1075" s="78" t="s">
        <v>1457</v>
      </c>
      <c r="D1075" s="82">
        <v>42019</v>
      </c>
      <c r="E1075" s="83" t="s">
        <v>75</v>
      </c>
      <c r="F1075" s="55" t="s">
        <v>490</v>
      </c>
      <c r="G1075" s="55" t="s">
        <v>31</v>
      </c>
      <c r="H1075" s="208">
        <v>36300000</v>
      </c>
      <c r="I1075" s="208">
        <v>36300000</v>
      </c>
      <c r="J1075" s="209" t="s">
        <v>715</v>
      </c>
    </row>
    <row r="1076" spans="2:10" ht="48" x14ac:dyDescent="0.2">
      <c r="B1076" s="93">
        <v>80111620</v>
      </c>
      <c r="C1076" s="79" t="s">
        <v>1459</v>
      </c>
      <c r="D1076" s="82">
        <v>42019</v>
      </c>
      <c r="E1076" s="83" t="s">
        <v>75</v>
      </c>
      <c r="F1076" s="55" t="s">
        <v>490</v>
      </c>
      <c r="G1076" s="55" t="s">
        <v>31</v>
      </c>
      <c r="H1076" s="208">
        <v>36300000</v>
      </c>
      <c r="I1076" s="208">
        <v>36300000</v>
      </c>
      <c r="J1076" s="209" t="s">
        <v>715</v>
      </c>
    </row>
    <row r="1077" spans="2:10" ht="24" x14ac:dyDescent="0.2">
      <c r="B1077" s="189" t="s">
        <v>879</v>
      </c>
      <c r="C1077" s="298" t="s">
        <v>880</v>
      </c>
      <c r="D1077" s="82">
        <v>42064</v>
      </c>
      <c r="E1077" s="83" t="s">
        <v>98</v>
      </c>
      <c r="F1077" s="55" t="s">
        <v>490</v>
      </c>
      <c r="G1077" s="55" t="s">
        <v>830</v>
      </c>
      <c r="H1077" s="208">
        <v>16800000</v>
      </c>
      <c r="I1077" s="208">
        <v>16800000</v>
      </c>
      <c r="J1077" s="209" t="s">
        <v>715</v>
      </c>
    </row>
    <row r="1078" spans="2:10" ht="24" x14ac:dyDescent="0.2">
      <c r="B1078" s="189" t="s">
        <v>879</v>
      </c>
      <c r="C1078" s="298" t="s">
        <v>1460</v>
      </c>
      <c r="D1078" s="82">
        <v>42064</v>
      </c>
      <c r="E1078" s="83" t="s">
        <v>98</v>
      </c>
      <c r="F1078" s="55" t="s">
        <v>490</v>
      </c>
      <c r="G1078" s="55" t="s">
        <v>830</v>
      </c>
      <c r="H1078" s="208">
        <v>15000000</v>
      </c>
      <c r="I1078" s="208">
        <v>15000000</v>
      </c>
      <c r="J1078" s="209" t="s">
        <v>715</v>
      </c>
    </row>
    <row r="1079" spans="2:10" ht="36" x14ac:dyDescent="0.2">
      <c r="B1079" s="93">
        <v>80111600</v>
      </c>
      <c r="C1079" s="70" t="s">
        <v>881</v>
      </c>
      <c r="D1079" s="82">
        <v>42019</v>
      </c>
      <c r="E1079" s="83" t="s">
        <v>75</v>
      </c>
      <c r="F1079" s="55" t="s">
        <v>490</v>
      </c>
      <c r="G1079" s="55" t="s">
        <v>31</v>
      </c>
      <c r="H1079" s="208">
        <v>155100000</v>
      </c>
      <c r="I1079" s="208">
        <v>155100000</v>
      </c>
      <c r="J1079" s="209" t="s">
        <v>715</v>
      </c>
    </row>
    <row r="1080" spans="2:10" ht="24" x14ac:dyDescent="0.2">
      <c r="B1080" s="93">
        <v>80111600</v>
      </c>
      <c r="C1080" s="80" t="s">
        <v>882</v>
      </c>
      <c r="D1080" s="82">
        <v>42019</v>
      </c>
      <c r="E1080" s="83" t="s">
        <v>75</v>
      </c>
      <c r="F1080" s="55" t="s">
        <v>490</v>
      </c>
      <c r="G1080" s="55" t="s">
        <v>31</v>
      </c>
      <c r="H1080" s="208">
        <v>36300000</v>
      </c>
      <c r="I1080" s="208">
        <v>36300000</v>
      </c>
      <c r="J1080" s="209" t="s">
        <v>715</v>
      </c>
    </row>
    <row r="1081" spans="2:10" ht="24" x14ac:dyDescent="0.2">
      <c r="B1081" s="93">
        <v>86100000</v>
      </c>
      <c r="C1081" s="81" t="s">
        <v>1461</v>
      </c>
      <c r="D1081" s="82">
        <v>42156</v>
      </c>
      <c r="E1081" s="83" t="s">
        <v>798</v>
      </c>
      <c r="F1081" s="55" t="s">
        <v>110</v>
      </c>
      <c r="G1081" s="55" t="s">
        <v>31</v>
      </c>
      <c r="H1081" s="208">
        <v>16000000</v>
      </c>
      <c r="I1081" s="208">
        <v>16000000</v>
      </c>
      <c r="J1081" s="209" t="s">
        <v>715</v>
      </c>
    </row>
    <row r="1082" spans="2:10" ht="36" x14ac:dyDescent="0.2">
      <c r="B1082" s="93">
        <v>80101604</v>
      </c>
      <c r="C1082" s="70" t="s">
        <v>1462</v>
      </c>
      <c r="D1082" s="82">
        <v>42125</v>
      </c>
      <c r="E1082" s="83" t="s">
        <v>624</v>
      </c>
      <c r="F1082" s="55" t="s">
        <v>490</v>
      </c>
      <c r="G1082" s="55" t="s">
        <v>31</v>
      </c>
      <c r="H1082" s="208">
        <v>30000000</v>
      </c>
      <c r="I1082" s="208">
        <v>30000000</v>
      </c>
      <c r="J1082" s="209" t="s">
        <v>715</v>
      </c>
    </row>
    <row r="1083" spans="2:10" ht="48" x14ac:dyDescent="0.2">
      <c r="B1083" s="93">
        <v>80111604</v>
      </c>
      <c r="C1083" s="70" t="s">
        <v>1463</v>
      </c>
      <c r="D1083" s="82">
        <v>42019</v>
      </c>
      <c r="E1083" s="83" t="s">
        <v>75</v>
      </c>
      <c r="F1083" s="55" t="s">
        <v>490</v>
      </c>
      <c r="G1083" s="55" t="s">
        <v>31</v>
      </c>
      <c r="H1083" s="208">
        <v>23100000</v>
      </c>
      <c r="I1083" s="208">
        <v>23100000</v>
      </c>
      <c r="J1083" s="209" t="s">
        <v>715</v>
      </c>
    </row>
    <row r="1084" spans="2:10" ht="24" x14ac:dyDescent="0.2">
      <c r="B1084" s="93">
        <v>60105600</v>
      </c>
      <c r="C1084" s="66" t="s">
        <v>883</v>
      </c>
      <c r="D1084" s="82"/>
      <c r="E1084" s="83"/>
      <c r="F1084" s="55"/>
      <c r="G1084" s="55" t="s">
        <v>31</v>
      </c>
      <c r="H1084" s="208">
        <v>20000000</v>
      </c>
      <c r="I1084" s="208">
        <v>20000000</v>
      </c>
      <c r="J1084" s="209" t="s">
        <v>715</v>
      </c>
    </row>
    <row r="1085" spans="2:10" ht="24" x14ac:dyDescent="0.2">
      <c r="B1085" s="93" t="s">
        <v>884</v>
      </c>
      <c r="C1085" s="66" t="s">
        <v>885</v>
      </c>
      <c r="D1085" s="82">
        <v>42064</v>
      </c>
      <c r="E1085" s="83" t="s">
        <v>588</v>
      </c>
      <c r="F1085" s="55" t="s">
        <v>110</v>
      </c>
      <c r="G1085" s="55" t="s">
        <v>31</v>
      </c>
      <c r="H1085" s="208">
        <v>10000000</v>
      </c>
      <c r="I1085" s="208">
        <v>10000000</v>
      </c>
      <c r="J1085" s="209" t="s">
        <v>715</v>
      </c>
    </row>
    <row r="1086" spans="2:10" ht="24" x14ac:dyDescent="0.2">
      <c r="B1086" s="93">
        <v>86100000</v>
      </c>
      <c r="C1086" s="66" t="s">
        <v>886</v>
      </c>
      <c r="D1086" s="82">
        <v>42064</v>
      </c>
      <c r="E1086" s="83" t="s">
        <v>588</v>
      </c>
      <c r="F1086" s="55" t="s">
        <v>110</v>
      </c>
      <c r="G1086" s="55" t="s">
        <v>31</v>
      </c>
      <c r="H1086" s="208">
        <v>43000000</v>
      </c>
      <c r="I1086" s="208">
        <v>43000000</v>
      </c>
      <c r="J1086" s="209" t="s">
        <v>715</v>
      </c>
    </row>
    <row r="1087" spans="2:10" ht="24" x14ac:dyDescent="0.2">
      <c r="B1087" s="93">
        <v>80111600</v>
      </c>
      <c r="C1087" s="66" t="s">
        <v>887</v>
      </c>
      <c r="D1087" s="82">
        <v>42036</v>
      </c>
      <c r="E1087" s="83" t="s">
        <v>98</v>
      </c>
      <c r="F1087" s="55" t="s">
        <v>490</v>
      </c>
      <c r="G1087" s="55" t="s">
        <v>31</v>
      </c>
      <c r="H1087" s="208">
        <v>66000000</v>
      </c>
      <c r="I1087" s="208">
        <v>66000000</v>
      </c>
      <c r="J1087" s="209" t="s">
        <v>715</v>
      </c>
    </row>
    <row r="1088" spans="2:10" ht="48" x14ac:dyDescent="0.2">
      <c r="B1088" s="93">
        <v>80111606</v>
      </c>
      <c r="C1088" s="236" t="s">
        <v>888</v>
      </c>
      <c r="D1088" s="82">
        <v>42019</v>
      </c>
      <c r="E1088" s="83" t="s">
        <v>75</v>
      </c>
      <c r="F1088" s="55" t="s">
        <v>490</v>
      </c>
      <c r="G1088" s="55" t="s">
        <v>31</v>
      </c>
      <c r="H1088" s="208">
        <v>49500000</v>
      </c>
      <c r="I1088" s="208">
        <v>49500000</v>
      </c>
      <c r="J1088" s="209" t="s">
        <v>715</v>
      </c>
    </row>
    <row r="1089" spans="2:10" ht="24" x14ac:dyDescent="0.2">
      <c r="B1089" s="93">
        <v>80111606</v>
      </c>
      <c r="C1089" s="236" t="s">
        <v>889</v>
      </c>
      <c r="D1089" s="82">
        <v>42019</v>
      </c>
      <c r="E1089" s="83" t="s">
        <v>75</v>
      </c>
      <c r="F1089" s="55" t="s">
        <v>490</v>
      </c>
      <c r="G1089" s="55" t="s">
        <v>31</v>
      </c>
      <c r="H1089" s="208">
        <v>36300000</v>
      </c>
      <c r="I1089" s="208">
        <v>36300000</v>
      </c>
      <c r="J1089" s="209" t="s">
        <v>715</v>
      </c>
    </row>
    <row r="1090" spans="2:10" ht="36" x14ac:dyDescent="0.2">
      <c r="B1090" s="93">
        <v>80111606</v>
      </c>
      <c r="C1090" s="236" t="s">
        <v>890</v>
      </c>
      <c r="D1090" s="82">
        <v>42019</v>
      </c>
      <c r="E1090" s="83" t="s">
        <v>75</v>
      </c>
      <c r="F1090" s="55" t="s">
        <v>490</v>
      </c>
      <c r="G1090" s="55" t="s">
        <v>31</v>
      </c>
      <c r="H1090" s="208">
        <v>36300000</v>
      </c>
      <c r="I1090" s="208">
        <v>36300000</v>
      </c>
      <c r="J1090" s="209" t="s">
        <v>715</v>
      </c>
    </row>
    <row r="1091" spans="2:10" ht="36" x14ac:dyDescent="0.2">
      <c r="B1091" s="93">
        <v>80111604</v>
      </c>
      <c r="C1091" s="236" t="s">
        <v>891</v>
      </c>
      <c r="D1091" s="82">
        <v>42019</v>
      </c>
      <c r="E1091" s="83" t="s">
        <v>75</v>
      </c>
      <c r="F1091" s="55" t="s">
        <v>490</v>
      </c>
      <c r="G1091" s="55" t="s">
        <v>31</v>
      </c>
      <c r="H1091" s="208">
        <v>46200000</v>
      </c>
      <c r="I1091" s="208">
        <v>46200000</v>
      </c>
      <c r="J1091" s="209" t="s">
        <v>715</v>
      </c>
    </row>
    <row r="1092" spans="2:10" ht="36" x14ac:dyDescent="0.2">
      <c r="B1092" s="93">
        <v>80111600</v>
      </c>
      <c r="C1092" s="236" t="s">
        <v>1464</v>
      </c>
      <c r="D1092" s="82">
        <v>42019</v>
      </c>
      <c r="E1092" s="83" t="s">
        <v>75</v>
      </c>
      <c r="F1092" s="55" t="s">
        <v>490</v>
      </c>
      <c r="G1092" s="55" t="s">
        <v>31</v>
      </c>
      <c r="H1092" s="208">
        <v>72600000</v>
      </c>
      <c r="I1092" s="208">
        <v>72600000</v>
      </c>
      <c r="J1092" s="209" t="s">
        <v>715</v>
      </c>
    </row>
    <row r="1093" spans="2:10" ht="24" x14ac:dyDescent="0.2">
      <c r="B1093" s="93">
        <v>78111808</v>
      </c>
      <c r="C1093" s="66" t="s">
        <v>892</v>
      </c>
      <c r="D1093" s="82">
        <v>42036</v>
      </c>
      <c r="E1093" s="83" t="s">
        <v>716</v>
      </c>
      <c r="F1093" s="55" t="s">
        <v>110</v>
      </c>
      <c r="G1093" s="55" t="s">
        <v>31</v>
      </c>
      <c r="H1093" s="208">
        <v>44000000</v>
      </c>
      <c r="I1093" s="208">
        <v>44000000</v>
      </c>
      <c r="J1093" s="209" t="s">
        <v>715</v>
      </c>
    </row>
    <row r="1094" spans="2:10" ht="36" x14ac:dyDescent="0.2">
      <c r="B1094" s="93">
        <v>80111606</v>
      </c>
      <c r="C1094" s="236" t="s">
        <v>893</v>
      </c>
      <c r="D1094" s="82">
        <v>42019</v>
      </c>
      <c r="E1094" s="83" t="s">
        <v>75</v>
      </c>
      <c r="F1094" s="55" t="s">
        <v>490</v>
      </c>
      <c r="G1094" s="55" t="s">
        <v>31</v>
      </c>
      <c r="H1094" s="208">
        <v>36300000</v>
      </c>
      <c r="I1094" s="208">
        <v>36300000</v>
      </c>
      <c r="J1094" s="209" t="s">
        <v>715</v>
      </c>
    </row>
    <row r="1095" spans="2:10" ht="36" x14ac:dyDescent="0.2">
      <c r="B1095" s="89">
        <v>42181506</v>
      </c>
      <c r="C1095" s="236" t="s">
        <v>894</v>
      </c>
      <c r="D1095" s="82">
        <v>42036</v>
      </c>
      <c r="E1095" s="83" t="s">
        <v>895</v>
      </c>
      <c r="F1095" s="55" t="s">
        <v>110</v>
      </c>
      <c r="G1095" s="55" t="s">
        <v>14</v>
      </c>
      <c r="H1095" s="208">
        <v>8000000</v>
      </c>
      <c r="I1095" s="208">
        <v>8000000</v>
      </c>
      <c r="J1095" s="209" t="s">
        <v>715</v>
      </c>
    </row>
    <row r="1096" spans="2:10" ht="36" x14ac:dyDescent="0.2">
      <c r="B1096" s="93">
        <v>80111600</v>
      </c>
      <c r="C1096" s="236" t="s">
        <v>896</v>
      </c>
      <c r="D1096" s="82">
        <v>42019</v>
      </c>
      <c r="E1096" s="83" t="s">
        <v>75</v>
      </c>
      <c r="F1096" s="55" t="s">
        <v>490</v>
      </c>
      <c r="G1096" s="55" t="s">
        <v>31</v>
      </c>
      <c r="H1096" s="208">
        <v>72600000</v>
      </c>
      <c r="I1096" s="208">
        <v>72600000</v>
      </c>
      <c r="J1096" s="209" t="s">
        <v>715</v>
      </c>
    </row>
    <row r="1097" spans="2:10" ht="36" x14ac:dyDescent="0.2">
      <c r="B1097" s="31" t="s">
        <v>897</v>
      </c>
      <c r="C1097" s="236" t="s">
        <v>898</v>
      </c>
      <c r="D1097" s="82">
        <v>42036</v>
      </c>
      <c r="E1097" s="83" t="s">
        <v>895</v>
      </c>
      <c r="F1097" s="55" t="s">
        <v>110</v>
      </c>
      <c r="G1097" s="55" t="s">
        <v>14</v>
      </c>
      <c r="H1097" s="208">
        <v>29400000</v>
      </c>
      <c r="I1097" s="208">
        <v>29400000</v>
      </c>
      <c r="J1097" s="209" t="s">
        <v>715</v>
      </c>
    </row>
    <row r="1098" spans="2:10" ht="36" x14ac:dyDescent="0.2">
      <c r="B1098" s="93">
        <v>80111600</v>
      </c>
      <c r="C1098" s="236" t="s">
        <v>899</v>
      </c>
      <c r="D1098" s="82">
        <v>42019</v>
      </c>
      <c r="E1098" s="83" t="s">
        <v>75</v>
      </c>
      <c r="F1098" s="55" t="s">
        <v>490</v>
      </c>
      <c r="G1098" s="55" t="s">
        <v>31</v>
      </c>
      <c r="H1098" s="208">
        <v>36300000</v>
      </c>
      <c r="I1098" s="208">
        <v>36300000</v>
      </c>
      <c r="J1098" s="209" t="s">
        <v>715</v>
      </c>
    </row>
    <row r="1099" spans="2:10" ht="36" x14ac:dyDescent="0.2">
      <c r="B1099" s="93">
        <v>80111600</v>
      </c>
      <c r="C1099" s="236" t="s">
        <v>900</v>
      </c>
      <c r="D1099" s="82">
        <v>42019</v>
      </c>
      <c r="E1099" s="83" t="s">
        <v>75</v>
      </c>
      <c r="F1099" s="55" t="s">
        <v>490</v>
      </c>
      <c r="G1099" s="55" t="s">
        <v>31</v>
      </c>
      <c r="H1099" s="208">
        <v>36300000</v>
      </c>
      <c r="I1099" s="208">
        <v>36300000</v>
      </c>
      <c r="J1099" s="209" t="s">
        <v>715</v>
      </c>
    </row>
    <row r="1100" spans="2:10" ht="24" x14ac:dyDescent="0.2">
      <c r="B1100" s="89" t="s">
        <v>901</v>
      </c>
      <c r="C1100" s="236" t="s">
        <v>902</v>
      </c>
      <c r="D1100" s="82">
        <v>42036</v>
      </c>
      <c r="E1100" s="83" t="s">
        <v>895</v>
      </c>
      <c r="F1100" s="55" t="s">
        <v>110</v>
      </c>
      <c r="G1100" s="55" t="s">
        <v>14</v>
      </c>
      <c r="H1100" s="208">
        <v>60000000</v>
      </c>
      <c r="I1100" s="208">
        <v>60000000</v>
      </c>
      <c r="J1100" s="209" t="s">
        <v>715</v>
      </c>
    </row>
    <row r="1101" spans="2:10" ht="36" x14ac:dyDescent="0.2">
      <c r="B1101" s="93">
        <v>86100000</v>
      </c>
      <c r="C1101" s="236" t="s">
        <v>903</v>
      </c>
      <c r="D1101" s="82">
        <v>42036</v>
      </c>
      <c r="E1101" s="83" t="s">
        <v>75</v>
      </c>
      <c r="F1101" s="55" t="s">
        <v>490</v>
      </c>
      <c r="G1101" s="55" t="s">
        <v>14</v>
      </c>
      <c r="H1101" s="208">
        <v>70000000</v>
      </c>
      <c r="I1101" s="208">
        <v>70000000</v>
      </c>
      <c r="J1101" s="209" t="s">
        <v>715</v>
      </c>
    </row>
    <row r="1102" spans="2:10" ht="36" x14ac:dyDescent="0.2">
      <c r="B1102" s="93">
        <v>80111600</v>
      </c>
      <c r="C1102" s="66" t="s">
        <v>904</v>
      </c>
      <c r="D1102" s="82">
        <v>42019</v>
      </c>
      <c r="E1102" s="83" t="s">
        <v>75</v>
      </c>
      <c r="F1102" s="55" t="s">
        <v>490</v>
      </c>
      <c r="G1102" s="55" t="s">
        <v>31</v>
      </c>
      <c r="H1102" s="208">
        <v>36300000</v>
      </c>
      <c r="I1102" s="208">
        <v>36300000</v>
      </c>
      <c r="J1102" s="209" t="s">
        <v>715</v>
      </c>
    </row>
    <row r="1103" spans="2:10" ht="36" x14ac:dyDescent="0.2">
      <c r="B1103" s="89">
        <v>80111604</v>
      </c>
      <c r="C1103" s="66" t="s">
        <v>905</v>
      </c>
      <c r="D1103" s="82">
        <v>42019</v>
      </c>
      <c r="E1103" s="83" t="s">
        <v>75</v>
      </c>
      <c r="F1103" s="55" t="s">
        <v>490</v>
      </c>
      <c r="G1103" s="55" t="s">
        <v>31</v>
      </c>
      <c r="H1103" s="208">
        <v>23100000</v>
      </c>
      <c r="I1103" s="208">
        <v>23100000</v>
      </c>
      <c r="J1103" s="209" t="s">
        <v>715</v>
      </c>
    </row>
    <row r="1104" spans="2:10" ht="24" x14ac:dyDescent="0.2">
      <c r="B1104" s="93">
        <v>72151207</v>
      </c>
      <c r="C1104" s="66" t="s">
        <v>1465</v>
      </c>
      <c r="D1104" s="82">
        <v>42036</v>
      </c>
      <c r="E1104" s="83" t="s">
        <v>75</v>
      </c>
      <c r="F1104" s="55" t="s">
        <v>110</v>
      </c>
      <c r="G1104" s="55" t="s">
        <v>31</v>
      </c>
      <c r="H1104" s="208">
        <v>25000000</v>
      </c>
      <c r="I1104" s="208">
        <v>25000000</v>
      </c>
      <c r="J1104" s="209" t="s">
        <v>715</v>
      </c>
    </row>
    <row r="1105" spans="2:10" ht="36" x14ac:dyDescent="0.2">
      <c r="B1105" s="93">
        <v>92121701</v>
      </c>
      <c r="C1105" s="66" t="s">
        <v>906</v>
      </c>
      <c r="D1105" s="82">
        <v>42036</v>
      </c>
      <c r="E1105" s="83" t="s">
        <v>75</v>
      </c>
      <c r="F1105" s="55" t="s">
        <v>110</v>
      </c>
      <c r="G1105" s="55" t="s">
        <v>31</v>
      </c>
      <c r="H1105" s="208">
        <v>17000000</v>
      </c>
      <c r="I1105" s="208">
        <v>17000000</v>
      </c>
      <c r="J1105" s="209" t="s">
        <v>715</v>
      </c>
    </row>
    <row r="1106" spans="2:10" ht="24" x14ac:dyDescent="0.2">
      <c r="B1106" s="93">
        <v>78121601</v>
      </c>
      <c r="C1106" s="66" t="s">
        <v>907</v>
      </c>
      <c r="D1106" s="82">
        <v>42036</v>
      </c>
      <c r="E1106" s="83" t="s">
        <v>75</v>
      </c>
      <c r="F1106" s="55" t="s">
        <v>110</v>
      </c>
      <c r="G1106" s="55" t="s">
        <v>31</v>
      </c>
      <c r="H1106" s="208">
        <v>3500000</v>
      </c>
      <c r="I1106" s="208">
        <v>3500000</v>
      </c>
      <c r="J1106" s="209" t="s">
        <v>715</v>
      </c>
    </row>
    <row r="1107" spans="2:10" ht="36" x14ac:dyDescent="0.2">
      <c r="B1107" s="93">
        <v>78181701</v>
      </c>
      <c r="C1107" s="66" t="s">
        <v>908</v>
      </c>
      <c r="D1107" s="82"/>
      <c r="E1107" s="83" t="s">
        <v>75</v>
      </c>
      <c r="F1107" s="55" t="s">
        <v>110</v>
      </c>
      <c r="G1107" s="55" t="s">
        <v>31</v>
      </c>
      <c r="H1107" s="208">
        <v>5000000</v>
      </c>
      <c r="I1107" s="208">
        <v>5000000</v>
      </c>
      <c r="J1107" s="209" t="s">
        <v>715</v>
      </c>
    </row>
    <row r="1108" spans="2:10" ht="48" x14ac:dyDescent="0.2">
      <c r="B1108" s="93">
        <v>42140000</v>
      </c>
      <c r="C1108" s="66" t="s">
        <v>1466</v>
      </c>
      <c r="D1108" s="82">
        <v>42095</v>
      </c>
      <c r="E1108" s="83" t="s">
        <v>588</v>
      </c>
      <c r="F1108" s="55" t="s">
        <v>110</v>
      </c>
      <c r="G1108" s="216" t="s">
        <v>14</v>
      </c>
      <c r="H1108" s="211">
        <v>4000000</v>
      </c>
      <c r="I1108" s="208">
        <v>4000000</v>
      </c>
      <c r="J1108" s="209" t="s">
        <v>715</v>
      </c>
    </row>
    <row r="1109" spans="2:10" ht="60" x14ac:dyDescent="0.2">
      <c r="B1109" s="89">
        <v>80111604</v>
      </c>
      <c r="C1109" s="66" t="s">
        <v>1467</v>
      </c>
      <c r="D1109" s="82">
        <v>42019</v>
      </c>
      <c r="E1109" s="83" t="s">
        <v>75</v>
      </c>
      <c r="F1109" s="55" t="s">
        <v>490</v>
      </c>
      <c r="G1109" s="55" t="s">
        <v>31</v>
      </c>
      <c r="H1109" s="208">
        <f>2300000*11</f>
        <v>25300000</v>
      </c>
      <c r="I1109" s="208">
        <f>2300000*11</f>
        <v>25300000</v>
      </c>
      <c r="J1109" s="209" t="s">
        <v>715</v>
      </c>
    </row>
    <row r="1110" spans="2:10" ht="48" x14ac:dyDescent="0.2">
      <c r="B1110" s="93">
        <v>80111600</v>
      </c>
      <c r="C1110" s="66" t="s">
        <v>1468</v>
      </c>
      <c r="D1110" s="82">
        <v>42019</v>
      </c>
      <c r="E1110" s="83" t="s">
        <v>75</v>
      </c>
      <c r="F1110" s="55" t="s">
        <v>490</v>
      </c>
      <c r="G1110" s="55" t="s">
        <v>31</v>
      </c>
      <c r="H1110" s="208">
        <f>5*3300000*11</f>
        <v>181500000</v>
      </c>
      <c r="I1110" s="208">
        <f>5*3300000*11</f>
        <v>181500000</v>
      </c>
      <c r="J1110" s="209" t="s">
        <v>715</v>
      </c>
    </row>
    <row r="1111" spans="2:10" ht="48" x14ac:dyDescent="0.2">
      <c r="B1111" s="93">
        <v>78111808</v>
      </c>
      <c r="C1111" s="66" t="s">
        <v>1469</v>
      </c>
      <c r="D1111" s="82">
        <v>42019</v>
      </c>
      <c r="E1111" s="83" t="s">
        <v>75</v>
      </c>
      <c r="F1111" s="55" t="s">
        <v>110</v>
      </c>
      <c r="G1111" s="55" t="s">
        <v>31</v>
      </c>
      <c r="H1111" s="208">
        <f>4200000*11</f>
        <v>46200000</v>
      </c>
      <c r="I1111" s="208">
        <f>4200000*11</f>
        <v>46200000</v>
      </c>
      <c r="J1111" s="209" t="s">
        <v>715</v>
      </c>
    </row>
    <row r="1112" spans="2:10" ht="24" x14ac:dyDescent="0.2">
      <c r="B1112" s="93">
        <v>80111600</v>
      </c>
      <c r="C1112" s="66" t="s">
        <v>909</v>
      </c>
      <c r="D1112" s="82">
        <v>42019</v>
      </c>
      <c r="E1112" s="83" t="s">
        <v>75</v>
      </c>
      <c r="F1112" s="55" t="s">
        <v>490</v>
      </c>
      <c r="G1112" s="55" t="s">
        <v>218</v>
      </c>
      <c r="H1112" s="208">
        <v>36300000</v>
      </c>
      <c r="I1112" s="208">
        <v>36300000</v>
      </c>
      <c r="J1112" s="209" t="s">
        <v>715</v>
      </c>
    </row>
    <row r="1113" spans="2:10" ht="36" x14ac:dyDescent="0.2">
      <c r="B1113" s="93">
        <v>80111600</v>
      </c>
      <c r="C1113" s="66" t="s">
        <v>1470</v>
      </c>
      <c r="D1113" s="82">
        <v>42019</v>
      </c>
      <c r="E1113" s="83" t="s">
        <v>75</v>
      </c>
      <c r="F1113" s="55" t="s">
        <v>490</v>
      </c>
      <c r="G1113" s="55" t="s">
        <v>31</v>
      </c>
      <c r="H1113" s="208">
        <v>33600000</v>
      </c>
      <c r="I1113" s="208">
        <v>33600000</v>
      </c>
      <c r="J1113" s="209" t="s">
        <v>715</v>
      </c>
    </row>
    <row r="1114" spans="2:10" ht="48" x14ac:dyDescent="0.2">
      <c r="B1114" s="93">
        <v>80111604</v>
      </c>
      <c r="C1114" s="66" t="s">
        <v>910</v>
      </c>
      <c r="D1114" s="82">
        <v>42036</v>
      </c>
      <c r="E1114" s="83" t="s">
        <v>809</v>
      </c>
      <c r="F1114" s="55" t="s">
        <v>490</v>
      </c>
      <c r="G1114" s="55" t="s">
        <v>31</v>
      </c>
      <c r="H1114" s="208">
        <v>36800000</v>
      </c>
      <c r="I1114" s="208">
        <v>36800000</v>
      </c>
      <c r="J1114" s="209" t="s">
        <v>715</v>
      </c>
    </row>
    <row r="1115" spans="2:10" ht="36" x14ac:dyDescent="0.2">
      <c r="B1115" s="93">
        <v>80111600</v>
      </c>
      <c r="C1115" s="84" t="s">
        <v>911</v>
      </c>
      <c r="D1115" s="82">
        <v>42019</v>
      </c>
      <c r="E1115" s="83" t="s">
        <v>75</v>
      </c>
      <c r="F1115" s="55" t="s">
        <v>490</v>
      </c>
      <c r="G1115" s="55" t="s">
        <v>31</v>
      </c>
      <c r="H1115" s="208">
        <v>72600000</v>
      </c>
      <c r="I1115" s="208">
        <v>72600000</v>
      </c>
      <c r="J1115" s="209" t="s">
        <v>715</v>
      </c>
    </row>
    <row r="1116" spans="2:10" ht="36" x14ac:dyDescent="0.2">
      <c r="B1116" s="93">
        <v>80111600</v>
      </c>
      <c r="C1116" s="84" t="s">
        <v>911</v>
      </c>
      <c r="D1116" s="82">
        <v>42050</v>
      </c>
      <c r="E1116" s="83" t="s">
        <v>101</v>
      </c>
      <c r="F1116" s="55" t="s">
        <v>490</v>
      </c>
      <c r="G1116" s="55" t="s">
        <v>31</v>
      </c>
      <c r="H1116" s="208">
        <v>6600000</v>
      </c>
      <c r="I1116" s="208">
        <v>6600000</v>
      </c>
      <c r="J1116" s="209" t="s">
        <v>715</v>
      </c>
    </row>
    <row r="1117" spans="2:10" ht="24" x14ac:dyDescent="0.2">
      <c r="B1117" s="86">
        <v>80111604</v>
      </c>
      <c r="C1117" s="85" t="s">
        <v>912</v>
      </c>
      <c r="D1117" s="237">
        <v>42019</v>
      </c>
      <c r="E1117" s="83" t="s">
        <v>75</v>
      </c>
      <c r="F1117" s="55" t="s">
        <v>490</v>
      </c>
      <c r="G1117" s="55" t="s">
        <v>31</v>
      </c>
      <c r="H1117" s="208">
        <v>28600000</v>
      </c>
      <c r="I1117" s="208">
        <v>28600000</v>
      </c>
      <c r="J1117" s="209" t="s">
        <v>715</v>
      </c>
    </row>
    <row r="1118" spans="2:10" ht="36" x14ac:dyDescent="0.2">
      <c r="B1118" s="93">
        <v>80111607</v>
      </c>
      <c r="C1118" s="85" t="s">
        <v>913</v>
      </c>
      <c r="D1118" s="237">
        <v>42019</v>
      </c>
      <c r="E1118" s="83" t="s">
        <v>75</v>
      </c>
      <c r="F1118" s="55" t="s">
        <v>490</v>
      </c>
      <c r="G1118" s="55" t="s">
        <v>31</v>
      </c>
      <c r="H1118" s="208">
        <v>36300000</v>
      </c>
      <c r="I1118" s="208">
        <v>36300000</v>
      </c>
      <c r="J1118" s="209" t="s">
        <v>715</v>
      </c>
    </row>
    <row r="1119" spans="2:10" ht="24" x14ac:dyDescent="0.2">
      <c r="B1119" s="86">
        <v>80111604</v>
      </c>
      <c r="C1119" s="66" t="s">
        <v>914</v>
      </c>
      <c r="D1119" s="237">
        <v>42019</v>
      </c>
      <c r="E1119" s="83" t="s">
        <v>75</v>
      </c>
      <c r="F1119" s="55" t="s">
        <v>490</v>
      </c>
      <c r="G1119" s="55" t="s">
        <v>31</v>
      </c>
      <c r="H1119" s="208">
        <v>28600000</v>
      </c>
      <c r="I1119" s="208">
        <v>28600000</v>
      </c>
      <c r="J1119" s="209" t="s">
        <v>715</v>
      </c>
    </row>
    <row r="1120" spans="2:10" ht="24" x14ac:dyDescent="0.2">
      <c r="B1120" s="86">
        <v>80111604</v>
      </c>
      <c r="C1120" s="66" t="s">
        <v>915</v>
      </c>
      <c r="D1120" s="237">
        <v>42019</v>
      </c>
      <c r="E1120" s="83" t="s">
        <v>75</v>
      </c>
      <c r="F1120" s="55" t="s">
        <v>490</v>
      </c>
      <c r="G1120" s="55" t="s">
        <v>31</v>
      </c>
      <c r="H1120" s="208">
        <v>28600000</v>
      </c>
      <c r="I1120" s="208">
        <v>28600000</v>
      </c>
      <c r="J1120" s="209" t="s">
        <v>715</v>
      </c>
    </row>
    <row r="1121" spans="2:10" ht="36" x14ac:dyDescent="0.2">
      <c r="B1121" s="93">
        <v>80111600</v>
      </c>
      <c r="C1121" s="67" t="s">
        <v>1471</v>
      </c>
      <c r="D1121" s="237">
        <v>42019</v>
      </c>
      <c r="E1121" s="83" t="s">
        <v>75</v>
      </c>
      <c r="F1121" s="55" t="s">
        <v>490</v>
      </c>
      <c r="G1121" s="55" t="s">
        <v>31</v>
      </c>
      <c r="H1121" s="208">
        <v>36300000</v>
      </c>
      <c r="I1121" s="208">
        <v>36300000</v>
      </c>
      <c r="J1121" s="209" t="s">
        <v>715</v>
      </c>
    </row>
    <row r="1122" spans="2:10" ht="24" x14ac:dyDescent="0.2">
      <c r="B1122" s="93">
        <v>80111601</v>
      </c>
      <c r="C1122" s="67" t="s">
        <v>916</v>
      </c>
      <c r="D1122" s="237">
        <v>42019</v>
      </c>
      <c r="E1122" s="83" t="s">
        <v>75</v>
      </c>
      <c r="F1122" s="55" t="s">
        <v>490</v>
      </c>
      <c r="G1122" s="55" t="s">
        <v>31</v>
      </c>
      <c r="H1122" s="208">
        <v>20900000</v>
      </c>
      <c r="I1122" s="208">
        <v>20900000</v>
      </c>
      <c r="J1122" s="209" t="s">
        <v>715</v>
      </c>
    </row>
    <row r="1123" spans="2:10" ht="36" x14ac:dyDescent="0.2">
      <c r="B1123" s="93">
        <v>80111600</v>
      </c>
      <c r="C1123" s="67" t="s">
        <v>917</v>
      </c>
      <c r="D1123" s="237">
        <v>42019</v>
      </c>
      <c r="E1123" s="83" t="s">
        <v>75</v>
      </c>
      <c r="F1123" s="55" t="s">
        <v>490</v>
      </c>
      <c r="G1123" s="55" t="s">
        <v>31</v>
      </c>
      <c r="H1123" s="208">
        <v>44000000</v>
      </c>
      <c r="I1123" s="208">
        <v>44000000</v>
      </c>
      <c r="J1123" s="209" t="s">
        <v>715</v>
      </c>
    </row>
    <row r="1124" spans="2:10" ht="24" x14ac:dyDescent="0.2">
      <c r="B1124" s="93">
        <v>80111600</v>
      </c>
      <c r="C1124" s="67" t="s">
        <v>918</v>
      </c>
      <c r="D1124" s="237">
        <v>42019</v>
      </c>
      <c r="E1124" s="83" t="s">
        <v>75</v>
      </c>
      <c r="F1124" s="55" t="s">
        <v>490</v>
      </c>
      <c r="G1124" s="55" t="s">
        <v>31</v>
      </c>
      <c r="H1124" s="208">
        <v>44000000</v>
      </c>
      <c r="I1124" s="208">
        <v>44000000</v>
      </c>
      <c r="J1124" s="209" t="s">
        <v>715</v>
      </c>
    </row>
    <row r="1125" spans="2:10" ht="48" x14ac:dyDescent="0.2">
      <c r="B1125" s="93">
        <v>80111600</v>
      </c>
      <c r="C1125" s="67" t="s">
        <v>1472</v>
      </c>
      <c r="D1125" s="238">
        <v>42019</v>
      </c>
      <c r="E1125" s="83" t="s">
        <v>75</v>
      </c>
      <c r="F1125" s="55" t="s">
        <v>490</v>
      </c>
      <c r="G1125" s="55" t="s">
        <v>31</v>
      </c>
      <c r="H1125" s="208">
        <v>36300000</v>
      </c>
      <c r="I1125" s="208">
        <v>36300000</v>
      </c>
      <c r="J1125" s="209" t="s">
        <v>715</v>
      </c>
    </row>
    <row r="1126" spans="2:10" ht="48" x14ac:dyDescent="0.2">
      <c r="B1126" s="93">
        <v>80111600</v>
      </c>
      <c r="C1126" s="67" t="s">
        <v>1473</v>
      </c>
      <c r="D1126" s="238">
        <v>42019</v>
      </c>
      <c r="E1126" s="83" t="s">
        <v>101</v>
      </c>
      <c r="F1126" s="55" t="s">
        <v>490</v>
      </c>
      <c r="G1126" s="55" t="s">
        <v>31</v>
      </c>
      <c r="H1126" s="208">
        <v>6600000</v>
      </c>
      <c r="I1126" s="208">
        <v>6600000</v>
      </c>
      <c r="J1126" s="209" t="s">
        <v>715</v>
      </c>
    </row>
    <row r="1127" spans="2:10" ht="24" x14ac:dyDescent="0.2">
      <c r="B1127" s="93">
        <v>78111808</v>
      </c>
      <c r="C1127" s="66" t="s">
        <v>919</v>
      </c>
      <c r="D1127" s="82">
        <v>42036</v>
      </c>
      <c r="E1127" s="83" t="s">
        <v>75</v>
      </c>
      <c r="F1127" s="55" t="s">
        <v>490</v>
      </c>
      <c r="G1127" s="55" t="s">
        <v>31</v>
      </c>
      <c r="H1127" s="208">
        <v>44000000</v>
      </c>
      <c r="I1127" s="208">
        <v>44000000</v>
      </c>
      <c r="J1127" s="209" t="s">
        <v>715</v>
      </c>
    </row>
    <row r="1128" spans="2:10" ht="24" x14ac:dyDescent="0.2">
      <c r="B1128" s="142">
        <v>78111700</v>
      </c>
      <c r="C1128" s="66" t="s">
        <v>920</v>
      </c>
      <c r="D1128" s="238">
        <v>42019</v>
      </c>
      <c r="E1128" s="239" t="s">
        <v>75</v>
      </c>
      <c r="F1128" s="55" t="s">
        <v>589</v>
      </c>
      <c r="G1128" s="55" t="s">
        <v>31</v>
      </c>
      <c r="H1128" s="208">
        <v>100000000</v>
      </c>
      <c r="I1128" s="208">
        <v>100000000</v>
      </c>
      <c r="J1128" s="209" t="s">
        <v>715</v>
      </c>
    </row>
    <row r="1129" spans="2:10" ht="24" x14ac:dyDescent="0.2">
      <c r="B1129" s="143">
        <v>86100000</v>
      </c>
      <c r="C1129" s="66" t="s">
        <v>921</v>
      </c>
      <c r="D1129" s="237">
        <v>42036</v>
      </c>
      <c r="E1129" s="83" t="s">
        <v>98</v>
      </c>
      <c r="F1129" s="55" t="s">
        <v>110</v>
      </c>
      <c r="G1129" s="55" t="s">
        <v>14</v>
      </c>
      <c r="H1129" s="208">
        <v>40000000</v>
      </c>
      <c r="I1129" s="208">
        <v>40000000</v>
      </c>
      <c r="J1129" s="209" t="s">
        <v>715</v>
      </c>
    </row>
    <row r="1130" spans="2:10" ht="24" x14ac:dyDescent="0.2">
      <c r="B1130" s="142" t="s">
        <v>922</v>
      </c>
      <c r="C1130" s="66" t="s">
        <v>923</v>
      </c>
      <c r="D1130" s="237">
        <v>42095</v>
      </c>
      <c r="E1130" s="55" t="s">
        <v>895</v>
      </c>
      <c r="F1130" s="55" t="s">
        <v>110</v>
      </c>
      <c r="G1130" s="55" t="s">
        <v>31</v>
      </c>
      <c r="H1130" s="208">
        <v>60000000</v>
      </c>
      <c r="I1130" s="208">
        <v>60000000</v>
      </c>
      <c r="J1130" s="209" t="s">
        <v>715</v>
      </c>
    </row>
    <row r="1131" spans="2:10" ht="24" x14ac:dyDescent="0.2">
      <c r="B1131" s="93">
        <v>80111600</v>
      </c>
      <c r="C1131" s="66" t="s">
        <v>924</v>
      </c>
      <c r="D1131" s="238">
        <v>42019</v>
      </c>
      <c r="E1131" s="83" t="s">
        <v>98</v>
      </c>
      <c r="F1131" s="55" t="s">
        <v>490</v>
      </c>
      <c r="G1131" s="55" t="s">
        <v>31</v>
      </c>
      <c r="H1131" s="208">
        <v>99000000</v>
      </c>
      <c r="I1131" s="208">
        <v>99000000</v>
      </c>
      <c r="J1131" s="209" t="s">
        <v>715</v>
      </c>
    </row>
    <row r="1132" spans="2:10" ht="36" x14ac:dyDescent="0.2">
      <c r="B1132" s="143">
        <v>86100000</v>
      </c>
      <c r="C1132" s="59" t="s">
        <v>1474</v>
      </c>
      <c r="D1132" s="82">
        <v>42064</v>
      </c>
      <c r="E1132" s="83" t="s">
        <v>108</v>
      </c>
      <c r="F1132" s="55" t="s">
        <v>779</v>
      </c>
      <c r="G1132" s="55" t="s">
        <v>31</v>
      </c>
      <c r="H1132" s="208">
        <v>30000000</v>
      </c>
      <c r="I1132" s="208">
        <v>30000000</v>
      </c>
      <c r="J1132" s="209" t="s">
        <v>715</v>
      </c>
    </row>
    <row r="1133" spans="2:10" ht="36" x14ac:dyDescent="0.2">
      <c r="B1133" s="143">
        <v>86100000</v>
      </c>
      <c r="C1133" s="59" t="s">
        <v>1475</v>
      </c>
      <c r="D1133" s="82">
        <v>42064</v>
      </c>
      <c r="E1133" s="83" t="s">
        <v>108</v>
      </c>
      <c r="F1133" s="55" t="s">
        <v>779</v>
      </c>
      <c r="G1133" s="55" t="s">
        <v>31</v>
      </c>
      <c r="H1133" s="208">
        <v>51300000</v>
      </c>
      <c r="I1133" s="208">
        <v>51300000</v>
      </c>
      <c r="J1133" s="209" t="s">
        <v>715</v>
      </c>
    </row>
    <row r="1134" spans="2:10" ht="72" x14ac:dyDescent="0.2">
      <c r="B1134" s="93">
        <v>80111600</v>
      </c>
      <c r="C1134" s="59" t="s">
        <v>1476</v>
      </c>
      <c r="D1134" s="82">
        <v>42019</v>
      </c>
      <c r="E1134" s="83" t="s">
        <v>75</v>
      </c>
      <c r="F1134" s="55" t="s">
        <v>490</v>
      </c>
      <c r="G1134" s="55" t="s">
        <v>31</v>
      </c>
      <c r="H1134" s="208">
        <v>36300000</v>
      </c>
      <c r="I1134" s="208">
        <v>36300000</v>
      </c>
      <c r="J1134" s="209" t="s">
        <v>715</v>
      </c>
    </row>
    <row r="1135" spans="2:10" ht="24" x14ac:dyDescent="0.2">
      <c r="B1135" s="93">
        <v>86100000</v>
      </c>
      <c r="C1135" s="59" t="s">
        <v>925</v>
      </c>
      <c r="D1135" s="82">
        <v>42064</v>
      </c>
      <c r="E1135" s="83" t="s">
        <v>926</v>
      </c>
      <c r="F1135" s="55" t="s">
        <v>490</v>
      </c>
      <c r="G1135" s="55" t="s">
        <v>927</v>
      </c>
      <c r="H1135" s="208">
        <v>15000000</v>
      </c>
      <c r="I1135" s="208">
        <v>15000000</v>
      </c>
      <c r="J1135" s="209" t="s">
        <v>715</v>
      </c>
    </row>
    <row r="1136" spans="2:10" ht="48" x14ac:dyDescent="0.2">
      <c r="B1136" s="93">
        <v>80111600</v>
      </c>
      <c r="C1136" s="59" t="s">
        <v>1477</v>
      </c>
      <c r="D1136" s="82">
        <v>42064</v>
      </c>
      <c r="E1136" s="83" t="s">
        <v>112</v>
      </c>
      <c r="F1136" s="55"/>
      <c r="G1136" s="55" t="s">
        <v>928</v>
      </c>
      <c r="H1136" s="208">
        <v>144000000</v>
      </c>
      <c r="I1136" s="208">
        <v>144000000</v>
      </c>
      <c r="J1136" s="209" t="s">
        <v>715</v>
      </c>
    </row>
    <row r="1137" spans="2:12" ht="24" x14ac:dyDescent="0.2">
      <c r="B1137" s="93">
        <v>80111600</v>
      </c>
      <c r="C1137" s="59" t="s">
        <v>929</v>
      </c>
      <c r="D1137" s="82">
        <v>42019</v>
      </c>
      <c r="E1137" s="83" t="s">
        <v>75</v>
      </c>
      <c r="F1137" s="55" t="s">
        <v>490</v>
      </c>
      <c r="G1137" s="55" t="s">
        <v>31</v>
      </c>
      <c r="H1137" s="208">
        <v>36300000</v>
      </c>
      <c r="I1137" s="208">
        <v>36300000</v>
      </c>
      <c r="J1137" s="209" t="s">
        <v>715</v>
      </c>
    </row>
    <row r="1138" spans="2:12" ht="24" x14ac:dyDescent="0.2">
      <c r="B1138" s="86">
        <v>80111606</v>
      </c>
      <c r="C1138" s="87" t="s">
        <v>930</v>
      </c>
      <c r="D1138" s="82">
        <v>41659</v>
      </c>
      <c r="E1138" s="83" t="s">
        <v>716</v>
      </c>
      <c r="F1138" s="55" t="s">
        <v>490</v>
      </c>
      <c r="G1138" s="55" t="s">
        <v>31</v>
      </c>
      <c r="H1138" s="208">
        <v>240000000</v>
      </c>
      <c r="I1138" s="208">
        <v>240000000</v>
      </c>
      <c r="J1138" s="209" t="s">
        <v>715</v>
      </c>
    </row>
    <row r="1139" spans="2:12" ht="24" x14ac:dyDescent="0.2">
      <c r="B1139" s="86">
        <v>80111600</v>
      </c>
      <c r="C1139" s="87" t="s">
        <v>931</v>
      </c>
      <c r="D1139" s="82">
        <v>41659</v>
      </c>
      <c r="E1139" s="83" t="s">
        <v>716</v>
      </c>
      <c r="F1139" s="55" t="s">
        <v>490</v>
      </c>
      <c r="G1139" s="55" t="s">
        <v>31</v>
      </c>
      <c r="H1139" s="208">
        <v>48000000</v>
      </c>
      <c r="I1139" s="208">
        <v>48000000</v>
      </c>
      <c r="J1139" s="209" t="s">
        <v>715</v>
      </c>
    </row>
    <row r="1140" spans="2:12" ht="48" x14ac:dyDescent="0.2">
      <c r="B1140" s="86">
        <v>80111604</v>
      </c>
      <c r="C1140" s="87" t="s">
        <v>932</v>
      </c>
      <c r="D1140" s="82">
        <v>41659</v>
      </c>
      <c r="E1140" s="83" t="s">
        <v>716</v>
      </c>
      <c r="F1140" s="55" t="s">
        <v>490</v>
      </c>
      <c r="G1140" s="55" t="s">
        <v>14</v>
      </c>
      <c r="H1140" s="208">
        <v>150000000</v>
      </c>
      <c r="I1140" s="208">
        <v>150000000</v>
      </c>
      <c r="J1140" s="209" t="s">
        <v>715</v>
      </c>
    </row>
    <row r="1141" spans="2:12" ht="24" x14ac:dyDescent="0.2">
      <c r="B1141" s="86">
        <v>80111604</v>
      </c>
      <c r="C1141" s="87" t="s">
        <v>933</v>
      </c>
      <c r="D1141" s="82">
        <v>41659</v>
      </c>
      <c r="E1141" s="83" t="s">
        <v>716</v>
      </c>
      <c r="F1141" s="55" t="s">
        <v>490</v>
      </c>
      <c r="G1141" s="55" t="s">
        <v>14</v>
      </c>
      <c r="H1141" s="208">
        <v>150000000</v>
      </c>
      <c r="I1141" s="208">
        <v>150000000</v>
      </c>
      <c r="J1141" s="209" t="s">
        <v>715</v>
      </c>
    </row>
    <row r="1142" spans="2:12" ht="24" x14ac:dyDescent="0.2">
      <c r="B1142" s="86">
        <v>80111600</v>
      </c>
      <c r="C1142" s="87" t="s">
        <v>934</v>
      </c>
      <c r="D1142" s="82">
        <v>41659</v>
      </c>
      <c r="E1142" s="83" t="s">
        <v>716</v>
      </c>
      <c r="F1142" s="55" t="s">
        <v>490</v>
      </c>
      <c r="G1142" s="55" t="s">
        <v>31</v>
      </c>
      <c r="H1142" s="208">
        <v>240000000</v>
      </c>
      <c r="I1142" s="208">
        <v>240000000</v>
      </c>
      <c r="J1142" s="209" t="s">
        <v>715</v>
      </c>
    </row>
    <row r="1143" spans="2:12" ht="24" x14ac:dyDescent="0.2">
      <c r="B1143" s="86">
        <v>80111600</v>
      </c>
      <c r="C1143" s="87" t="s">
        <v>935</v>
      </c>
      <c r="D1143" s="82">
        <v>41659</v>
      </c>
      <c r="E1143" s="83" t="s">
        <v>716</v>
      </c>
      <c r="F1143" s="55" t="s">
        <v>490</v>
      </c>
      <c r="G1143" s="55" t="s">
        <v>31</v>
      </c>
      <c r="H1143" s="208">
        <v>54000000</v>
      </c>
      <c r="I1143" s="208">
        <v>54000000</v>
      </c>
      <c r="J1143" s="209" t="s">
        <v>715</v>
      </c>
    </row>
    <row r="1144" spans="2:12" ht="24" x14ac:dyDescent="0.2">
      <c r="B1144" s="93">
        <v>80111606</v>
      </c>
      <c r="C1144" s="87" t="s">
        <v>936</v>
      </c>
      <c r="D1144" s="82">
        <v>41659</v>
      </c>
      <c r="E1144" s="83" t="s">
        <v>716</v>
      </c>
      <c r="F1144" s="55" t="s">
        <v>490</v>
      </c>
      <c r="G1144" s="55" t="s">
        <v>31</v>
      </c>
      <c r="H1144" s="208">
        <v>54000000</v>
      </c>
      <c r="I1144" s="208">
        <v>54000000</v>
      </c>
      <c r="J1144" s="209" t="s">
        <v>715</v>
      </c>
    </row>
    <row r="1145" spans="2:12" ht="60" x14ac:dyDescent="0.2">
      <c r="B1145" s="86">
        <v>86100000</v>
      </c>
      <c r="C1145" s="52" t="s">
        <v>1478</v>
      </c>
      <c r="D1145" s="82">
        <v>42156</v>
      </c>
      <c r="E1145" s="83" t="s">
        <v>588</v>
      </c>
      <c r="F1145" s="55" t="s">
        <v>110</v>
      </c>
      <c r="G1145" s="55" t="s">
        <v>14</v>
      </c>
      <c r="H1145" s="208">
        <v>60000000</v>
      </c>
      <c r="I1145" s="208">
        <v>60000000</v>
      </c>
      <c r="J1145" s="209" t="s">
        <v>715</v>
      </c>
    </row>
    <row r="1146" spans="2:12" ht="24" x14ac:dyDescent="0.2">
      <c r="B1146" s="86">
        <v>72101501</v>
      </c>
      <c r="C1146" s="52" t="s">
        <v>937</v>
      </c>
      <c r="D1146" s="82">
        <v>41730</v>
      </c>
      <c r="E1146" s="83" t="s">
        <v>716</v>
      </c>
      <c r="F1146" s="55" t="s">
        <v>110</v>
      </c>
      <c r="G1146" s="55" t="s">
        <v>14</v>
      </c>
      <c r="H1146" s="208">
        <v>20000000</v>
      </c>
      <c r="I1146" s="208">
        <v>20000000</v>
      </c>
      <c r="J1146" s="209" t="s">
        <v>715</v>
      </c>
    </row>
    <row r="1147" spans="2:12" ht="24" x14ac:dyDescent="0.2">
      <c r="B1147" s="88" t="s">
        <v>938</v>
      </c>
      <c r="C1147" s="52" t="s">
        <v>1479</v>
      </c>
      <c r="D1147" s="82">
        <v>41730</v>
      </c>
      <c r="E1147" s="83" t="s">
        <v>588</v>
      </c>
      <c r="F1147" s="55" t="s">
        <v>110</v>
      </c>
      <c r="G1147" s="55" t="s">
        <v>14</v>
      </c>
      <c r="H1147" s="208">
        <v>20000000</v>
      </c>
      <c r="I1147" s="211">
        <v>20000000</v>
      </c>
      <c r="J1147" s="209" t="s">
        <v>715</v>
      </c>
    </row>
    <row r="1148" spans="2:12" ht="24" x14ac:dyDescent="0.2">
      <c r="B1148" s="86" t="s">
        <v>939</v>
      </c>
      <c r="C1148" s="52" t="s">
        <v>1480</v>
      </c>
      <c r="D1148" s="214">
        <v>42064</v>
      </c>
      <c r="E1148" s="215" t="s">
        <v>942</v>
      </c>
      <c r="F1148" s="216" t="s">
        <v>943</v>
      </c>
      <c r="G1148" s="55"/>
      <c r="H1148" s="208">
        <v>20000000</v>
      </c>
      <c r="I1148" s="211">
        <v>20000000</v>
      </c>
      <c r="J1148" s="209" t="s">
        <v>715</v>
      </c>
    </row>
    <row r="1149" spans="2:12" ht="24" x14ac:dyDescent="0.2">
      <c r="B1149" s="88">
        <v>43191500</v>
      </c>
      <c r="C1149" s="52" t="s">
        <v>1481</v>
      </c>
      <c r="D1149" s="82">
        <v>42156</v>
      </c>
      <c r="E1149" s="83" t="s">
        <v>588</v>
      </c>
      <c r="F1149" s="55" t="s">
        <v>940</v>
      </c>
      <c r="G1149" s="55" t="s">
        <v>14</v>
      </c>
      <c r="H1149" s="208">
        <v>40000000</v>
      </c>
      <c r="I1149" s="211">
        <v>40000000</v>
      </c>
      <c r="J1149" s="209" t="s">
        <v>715</v>
      </c>
    </row>
    <row r="1150" spans="2:12" ht="24" x14ac:dyDescent="0.2">
      <c r="B1150" s="89">
        <v>25101703</v>
      </c>
      <c r="C1150" s="240" t="s">
        <v>941</v>
      </c>
      <c r="D1150" s="214">
        <v>42064</v>
      </c>
      <c r="E1150" s="215" t="s">
        <v>942</v>
      </c>
      <c r="F1150" s="216" t="s">
        <v>943</v>
      </c>
      <c r="G1150" s="216" t="s">
        <v>14</v>
      </c>
      <c r="H1150" s="208">
        <v>600000000</v>
      </c>
      <c r="I1150" s="211">
        <v>600000000</v>
      </c>
      <c r="J1150" s="209" t="s">
        <v>715</v>
      </c>
    </row>
    <row r="1151" spans="2:12" ht="60" x14ac:dyDescent="0.2">
      <c r="B1151" s="86">
        <v>80111601</v>
      </c>
      <c r="C1151" s="87" t="s">
        <v>944</v>
      </c>
      <c r="D1151" s="82">
        <v>42019</v>
      </c>
      <c r="E1151" s="83" t="s">
        <v>716</v>
      </c>
      <c r="F1151" s="83" t="s">
        <v>490</v>
      </c>
      <c r="G1151" s="55" t="s">
        <v>14</v>
      </c>
      <c r="H1151" s="208">
        <v>36000000</v>
      </c>
      <c r="I1151" s="208">
        <v>36000000</v>
      </c>
      <c r="J1151" s="55" t="s">
        <v>15</v>
      </c>
      <c r="K1151" s="55" t="s">
        <v>56</v>
      </c>
      <c r="L1151" s="241" t="s">
        <v>945</v>
      </c>
    </row>
    <row r="1152" spans="2:12" ht="60" x14ac:dyDescent="0.2">
      <c r="B1152" s="93" t="s">
        <v>922</v>
      </c>
      <c r="C1152" s="87" t="s">
        <v>1482</v>
      </c>
      <c r="D1152" s="82">
        <v>42095</v>
      </c>
      <c r="E1152" s="83" t="s">
        <v>101</v>
      </c>
      <c r="F1152" s="83" t="s">
        <v>110</v>
      </c>
      <c r="G1152" s="55" t="s">
        <v>14</v>
      </c>
      <c r="H1152" s="208">
        <v>20000000</v>
      </c>
      <c r="I1152" s="208">
        <v>20000000</v>
      </c>
      <c r="J1152" s="55" t="s">
        <v>15</v>
      </c>
      <c r="K1152" s="55" t="s">
        <v>56</v>
      </c>
      <c r="L1152" s="242" t="s">
        <v>945</v>
      </c>
    </row>
    <row r="1153" spans="2:12" ht="60" x14ac:dyDescent="0.2">
      <c r="B1153" s="93">
        <v>78111700</v>
      </c>
      <c r="C1153" s="87" t="s">
        <v>946</v>
      </c>
      <c r="D1153" s="82">
        <v>42019</v>
      </c>
      <c r="E1153" s="83" t="s">
        <v>75</v>
      </c>
      <c r="F1153" s="83" t="s">
        <v>110</v>
      </c>
      <c r="G1153" s="55" t="s">
        <v>14</v>
      </c>
      <c r="H1153" s="208">
        <v>10000000</v>
      </c>
      <c r="I1153" s="208">
        <v>10000000</v>
      </c>
      <c r="J1153" s="226" t="s">
        <v>15</v>
      </c>
      <c r="K1153" s="226" t="s">
        <v>56</v>
      </c>
      <c r="L1153" s="242" t="s">
        <v>945</v>
      </c>
    </row>
    <row r="1154" spans="2:12" ht="60" x14ac:dyDescent="0.2">
      <c r="B1154" s="93">
        <v>86100000</v>
      </c>
      <c r="C1154" s="87" t="s">
        <v>947</v>
      </c>
      <c r="D1154" s="82">
        <v>42019</v>
      </c>
      <c r="E1154" s="83" t="s">
        <v>716</v>
      </c>
      <c r="F1154" s="83" t="s">
        <v>490</v>
      </c>
      <c r="G1154" s="55" t="s">
        <v>14</v>
      </c>
      <c r="H1154" s="208">
        <v>67200000</v>
      </c>
      <c r="I1154" s="208">
        <v>67200000</v>
      </c>
      <c r="J1154" s="226" t="s">
        <v>15</v>
      </c>
      <c r="K1154" s="226" t="s">
        <v>56</v>
      </c>
      <c r="L1154" s="242" t="s">
        <v>945</v>
      </c>
    </row>
    <row r="1155" spans="2:12" ht="60" x14ac:dyDescent="0.2">
      <c r="B1155" s="93">
        <v>81112101</v>
      </c>
      <c r="C1155" s="87" t="s">
        <v>948</v>
      </c>
      <c r="D1155" s="82">
        <v>42019</v>
      </c>
      <c r="E1155" s="83" t="s">
        <v>716</v>
      </c>
      <c r="F1155" s="83" t="s">
        <v>490</v>
      </c>
      <c r="G1155" s="55" t="s">
        <v>14</v>
      </c>
      <c r="H1155" s="208">
        <v>216000000</v>
      </c>
      <c r="I1155" s="208">
        <v>216000000</v>
      </c>
      <c r="J1155" s="55" t="s">
        <v>15</v>
      </c>
      <c r="K1155" s="55" t="s">
        <v>56</v>
      </c>
      <c r="L1155" s="242" t="s">
        <v>945</v>
      </c>
    </row>
    <row r="1156" spans="2:12" ht="60" x14ac:dyDescent="0.2">
      <c r="B1156" s="93">
        <v>80111607</v>
      </c>
      <c r="C1156" s="87" t="s">
        <v>949</v>
      </c>
      <c r="D1156" s="82">
        <v>41654</v>
      </c>
      <c r="E1156" s="83" t="s">
        <v>716</v>
      </c>
      <c r="F1156" s="83" t="s">
        <v>490</v>
      </c>
      <c r="G1156" s="55" t="s">
        <v>14</v>
      </c>
      <c r="H1156" s="208">
        <v>110400000</v>
      </c>
      <c r="I1156" s="208">
        <v>110400000</v>
      </c>
      <c r="J1156" s="55" t="s">
        <v>15</v>
      </c>
      <c r="K1156" s="55" t="s">
        <v>56</v>
      </c>
      <c r="L1156" s="243" t="s">
        <v>945</v>
      </c>
    </row>
    <row r="1157" spans="2:12" ht="60" x14ac:dyDescent="0.2">
      <c r="B1157" s="22">
        <v>78111800</v>
      </c>
      <c r="C1157" s="87" t="s">
        <v>950</v>
      </c>
      <c r="D1157" s="15">
        <v>42024</v>
      </c>
      <c r="E1157" s="11" t="s">
        <v>951</v>
      </c>
      <c r="F1157" s="83" t="s">
        <v>110</v>
      </c>
      <c r="G1157" s="55" t="s">
        <v>14</v>
      </c>
      <c r="H1157" s="46">
        <v>99000000</v>
      </c>
      <c r="I1157" s="46">
        <v>99000000</v>
      </c>
      <c r="J1157" s="87" t="s">
        <v>15</v>
      </c>
      <c r="K1157" s="87" t="s">
        <v>56</v>
      </c>
      <c r="L1157" s="11" t="s">
        <v>945</v>
      </c>
    </row>
    <row r="1158" spans="2:12" ht="60" x14ac:dyDescent="0.2">
      <c r="B1158" s="11">
        <v>78111808</v>
      </c>
      <c r="C1158" s="11" t="s">
        <v>1114</v>
      </c>
      <c r="D1158" s="15">
        <v>42036</v>
      </c>
      <c r="E1158" s="11" t="s">
        <v>1115</v>
      </c>
      <c r="F1158" s="11" t="s">
        <v>1116</v>
      </c>
      <c r="G1158" s="11" t="s">
        <v>14</v>
      </c>
      <c r="H1158" s="195">
        <v>64240000</v>
      </c>
      <c r="I1158" s="195">
        <v>64240000</v>
      </c>
      <c r="J1158" s="11" t="s">
        <v>57</v>
      </c>
      <c r="K1158" s="11" t="s">
        <v>56</v>
      </c>
      <c r="L1158" s="11" t="s">
        <v>1117</v>
      </c>
    </row>
    <row r="1159" spans="2:12" ht="60" x14ac:dyDescent="0.2">
      <c r="B1159" s="11">
        <v>78111808</v>
      </c>
      <c r="C1159" s="11" t="s">
        <v>1483</v>
      </c>
      <c r="D1159" s="15">
        <v>42036</v>
      </c>
      <c r="E1159" s="11" t="s">
        <v>1115</v>
      </c>
      <c r="F1159" s="11" t="s">
        <v>1116</v>
      </c>
      <c r="G1159" s="11" t="s">
        <v>14</v>
      </c>
      <c r="H1159" s="195">
        <v>49500000</v>
      </c>
      <c r="I1159" s="195">
        <v>49500000</v>
      </c>
      <c r="J1159" s="11" t="s">
        <v>57</v>
      </c>
      <c r="K1159" s="11" t="s">
        <v>56</v>
      </c>
      <c r="L1159" s="11" t="s">
        <v>1117</v>
      </c>
    </row>
    <row r="1160" spans="2:12" ht="60" x14ac:dyDescent="0.2">
      <c r="B1160" s="11">
        <v>78111808</v>
      </c>
      <c r="C1160" s="11" t="s">
        <v>1484</v>
      </c>
      <c r="D1160" s="15">
        <v>42036</v>
      </c>
      <c r="E1160" s="11" t="s">
        <v>1115</v>
      </c>
      <c r="F1160" s="11" t="s">
        <v>1116</v>
      </c>
      <c r="G1160" s="11" t="s">
        <v>14</v>
      </c>
      <c r="H1160" s="195">
        <v>49500000</v>
      </c>
      <c r="I1160" s="195">
        <v>49500000</v>
      </c>
      <c r="J1160" s="11" t="s">
        <v>57</v>
      </c>
      <c r="K1160" s="11" t="s">
        <v>56</v>
      </c>
      <c r="L1160" s="11" t="s">
        <v>1117</v>
      </c>
    </row>
    <row r="1161" spans="2:12" ht="60" x14ac:dyDescent="0.2">
      <c r="B1161" s="11">
        <v>78111808</v>
      </c>
      <c r="C1161" s="11" t="s">
        <v>1118</v>
      </c>
      <c r="D1161" s="15">
        <v>42036</v>
      </c>
      <c r="E1161" s="11" t="s">
        <v>1115</v>
      </c>
      <c r="F1161" s="11" t="s">
        <v>1116</v>
      </c>
      <c r="G1161" s="11" t="s">
        <v>14</v>
      </c>
      <c r="H1161" s="195">
        <v>60500000</v>
      </c>
      <c r="I1161" s="195">
        <v>60500000</v>
      </c>
      <c r="J1161" s="11" t="s">
        <v>57</v>
      </c>
      <c r="K1161" s="11" t="s">
        <v>56</v>
      </c>
      <c r="L1161" s="11" t="s">
        <v>1117</v>
      </c>
    </row>
    <row r="1162" spans="2:12" ht="60" x14ac:dyDescent="0.2">
      <c r="B1162" s="11">
        <v>78111808</v>
      </c>
      <c r="C1162" s="11" t="s">
        <v>1119</v>
      </c>
      <c r="D1162" s="15">
        <v>42036</v>
      </c>
      <c r="E1162" s="11" t="s">
        <v>1011</v>
      </c>
      <c r="F1162" s="11" t="s">
        <v>1116</v>
      </c>
      <c r="G1162" s="11" t="s">
        <v>14</v>
      </c>
      <c r="H1162" s="195">
        <v>64240000</v>
      </c>
      <c r="I1162" s="195">
        <v>64240000</v>
      </c>
      <c r="J1162" s="11" t="s">
        <v>57</v>
      </c>
      <c r="K1162" s="11" t="s">
        <v>56</v>
      </c>
      <c r="L1162" s="11" t="s">
        <v>1117</v>
      </c>
    </row>
    <row r="1163" spans="2:12" ht="60" x14ac:dyDescent="0.2">
      <c r="B1163" s="11" t="s">
        <v>186</v>
      </c>
      <c r="C1163" s="11" t="s">
        <v>1120</v>
      </c>
      <c r="D1163" s="15">
        <v>42050</v>
      </c>
      <c r="E1163" s="11" t="s">
        <v>35</v>
      </c>
      <c r="F1163" s="11" t="s">
        <v>517</v>
      </c>
      <c r="G1163" s="11" t="s">
        <v>14</v>
      </c>
      <c r="H1163" s="195">
        <v>3243154784</v>
      </c>
      <c r="I1163" s="195">
        <v>3243154784</v>
      </c>
      <c r="J1163" s="11" t="s">
        <v>57</v>
      </c>
      <c r="K1163" s="11" t="s">
        <v>56</v>
      </c>
      <c r="L1163" s="11" t="s">
        <v>1117</v>
      </c>
    </row>
    <row r="1164" spans="2:12" ht="60" x14ac:dyDescent="0.2">
      <c r="B1164" s="11" t="s">
        <v>186</v>
      </c>
      <c r="C1164" s="11" t="s">
        <v>1485</v>
      </c>
      <c r="D1164" s="15">
        <v>42050</v>
      </c>
      <c r="E1164" s="11" t="s">
        <v>35</v>
      </c>
      <c r="F1164" s="11" t="s">
        <v>517</v>
      </c>
      <c r="G1164" s="11" t="s">
        <v>14</v>
      </c>
      <c r="H1164" s="195">
        <v>3243154784</v>
      </c>
      <c r="I1164" s="195">
        <v>3243154784</v>
      </c>
      <c r="J1164" s="11" t="s">
        <v>57</v>
      </c>
      <c r="K1164" s="11" t="s">
        <v>56</v>
      </c>
      <c r="L1164" s="11" t="s">
        <v>1117</v>
      </c>
    </row>
    <row r="1165" spans="2:12" ht="60" x14ac:dyDescent="0.2">
      <c r="B1165" s="11" t="s">
        <v>186</v>
      </c>
      <c r="C1165" s="11" t="s">
        <v>1120</v>
      </c>
      <c r="D1165" s="15">
        <v>42050</v>
      </c>
      <c r="E1165" s="11" t="s">
        <v>35</v>
      </c>
      <c r="F1165" s="11" t="s">
        <v>517</v>
      </c>
      <c r="G1165" s="11" t="s">
        <v>1121</v>
      </c>
      <c r="H1165" s="195">
        <v>2241697224</v>
      </c>
      <c r="I1165" s="195">
        <v>2241697224</v>
      </c>
      <c r="J1165" s="11" t="s">
        <v>57</v>
      </c>
      <c r="K1165" s="11" t="s">
        <v>56</v>
      </c>
      <c r="L1165" s="11" t="s">
        <v>1117</v>
      </c>
    </row>
    <row r="1166" spans="2:12" ht="60" x14ac:dyDescent="0.2">
      <c r="B1166" s="11" t="s">
        <v>186</v>
      </c>
      <c r="C1166" s="11" t="s">
        <v>1485</v>
      </c>
      <c r="D1166" s="15">
        <v>42050</v>
      </c>
      <c r="E1166" s="11" t="s">
        <v>35</v>
      </c>
      <c r="F1166" s="11" t="s">
        <v>517</v>
      </c>
      <c r="G1166" s="11" t="s">
        <v>1121</v>
      </c>
      <c r="H1166" s="195">
        <v>2241697224</v>
      </c>
      <c r="I1166" s="195">
        <v>2241697224</v>
      </c>
      <c r="J1166" s="11" t="s">
        <v>57</v>
      </c>
      <c r="K1166" s="11" t="s">
        <v>56</v>
      </c>
      <c r="L1166" s="11" t="s">
        <v>1117</v>
      </c>
    </row>
    <row r="1167" spans="2:12" ht="60" x14ac:dyDescent="0.2">
      <c r="B1167" s="11" t="s">
        <v>186</v>
      </c>
      <c r="C1167" s="11" t="s">
        <v>1122</v>
      </c>
      <c r="D1167" s="15">
        <v>42050</v>
      </c>
      <c r="E1167" s="11" t="s">
        <v>35</v>
      </c>
      <c r="F1167" s="11" t="s">
        <v>1123</v>
      </c>
      <c r="G1167" s="11" t="s">
        <v>1124</v>
      </c>
      <c r="H1167" s="195">
        <v>238782105</v>
      </c>
      <c r="I1167" s="195">
        <v>238782105</v>
      </c>
      <c r="J1167" s="11" t="s">
        <v>57</v>
      </c>
      <c r="K1167" s="11" t="s">
        <v>56</v>
      </c>
      <c r="L1167" s="11" t="s">
        <v>1117</v>
      </c>
    </row>
    <row r="1168" spans="2:12" ht="60" x14ac:dyDescent="0.2">
      <c r="B1168" s="11">
        <v>72193300</v>
      </c>
      <c r="C1168" s="11" t="s">
        <v>1486</v>
      </c>
      <c r="D1168" s="15">
        <v>42050</v>
      </c>
      <c r="E1168" s="11" t="s">
        <v>35</v>
      </c>
      <c r="F1168" s="11" t="s">
        <v>1123</v>
      </c>
      <c r="G1168" s="11" t="s">
        <v>1121</v>
      </c>
      <c r="H1168" s="195">
        <v>200000000</v>
      </c>
      <c r="I1168" s="195">
        <v>200000000</v>
      </c>
      <c r="J1168" s="11" t="s">
        <v>57</v>
      </c>
      <c r="K1168" s="11" t="s">
        <v>56</v>
      </c>
      <c r="L1168" s="11" t="s">
        <v>1117</v>
      </c>
    </row>
    <row r="1169" spans="2:12" ht="60" x14ac:dyDescent="0.2">
      <c r="B1169" s="11" t="s">
        <v>1125</v>
      </c>
      <c r="C1169" s="11" t="s">
        <v>1126</v>
      </c>
      <c r="D1169" s="15">
        <v>42050</v>
      </c>
      <c r="E1169" s="11" t="s">
        <v>507</v>
      </c>
      <c r="F1169" s="11" t="s">
        <v>1116</v>
      </c>
      <c r="G1169" s="11" t="s">
        <v>14</v>
      </c>
      <c r="H1169" s="195">
        <v>60000000</v>
      </c>
      <c r="I1169" s="195">
        <v>60000000</v>
      </c>
      <c r="J1169" s="11" t="s">
        <v>57</v>
      </c>
      <c r="K1169" s="11" t="s">
        <v>56</v>
      </c>
      <c r="L1169" s="11" t="s">
        <v>1117</v>
      </c>
    </row>
    <row r="1170" spans="2:12" ht="60" x14ac:dyDescent="0.2">
      <c r="B1170" s="11" t="s">
        <v>1127</v>
      </c>
      <c r="C1170" s="11" t="s">
        <v>1128</v>
      </c>
      <c r="D1170" s="15">
        <v>42036</v>
      </c>
      <c r="E1170" s="11" t="s">
        <v>35</v>
      </c>
      <c r="F1170" s="11" t="s">
        <v>1116</v>
      </c>
      <c r="G1170" s="11" t="s">
        <v>14</v>
      </c>
      <c r="H1170" s="195">
        <v>6198155</v>
      </c>
      <c r="I1170" s="195">
        <v>6198155</v>
      </c>
      <c r="J1170" s="11" t="s">
        <v>57</v>
      </c>
      <c r="K1170" s="11" t="s">
        <v>56</v>
      </c>
      <c r="L1170" s="11" t="s">
        <v>1117</v>
      </c>
    </row>
    <row r="1171" spans="2:12" ht="60" x14ac:dyDescent="0.2">
      <c r="B1171" s="11" t="s">
        <v>1129</v>
      </c>
      <c r="C1171" s="11" t="s">
        <v>1130</v>
      </c>
      <c r="D1171" s="15">
        <v>42036</v>
      </c>
      <c r="E1171" s="11" t="s">
        <v>555</v>
      </c>
      <c r="F1171" s="11" t="s">
        <v>1158</v>
      </c>
      <c r="G1171" s="11" t="s">
        <v>14</v>
      </c>
      <c r="H1171" s="195">
        <v>20000000</v>
      </c>
      <c r="I1171" s="195">
        <v>20000000</v>
      </c>
      <c r="J1171" s="11" t="s">
        <v>57</v>
      </c>
      <c r="K1171" s="11" t="s">
        <v>56</v>
      </c>
      <c r="L1171" s="11" t="s">
        <v>1117</v>
      </c>
    </row>
    <row r="1172" spans="2:12" ht="216" x14ac:dyDescent="0.2">
      <c r="B1172" s="11" t="s">
        <v>1131</v>
      </c>
      <c r="C1172" s="11" t="s">
        <v>1132</v>
      </c>
      <c r="D1172" s="15">
        <v>42036</v>
      </c>
      <c r="E1172" s="11" t="s">
        <v>555</v>
      </c>
      <c r="F1172" s="11" t="s">
        <v>1158</v>
      </c>
      <c r="G1172" s="11" t="s">
        <v>14</v>
      </c>
      <c r="H1172" s="195">
        <v>39692571</v>
      </c>
      <c r="I1172" s="195">
        <v>39692571</v>
      </c>
      <c r="J1172" s="11" t="s">
        <v>57</v>
      </c>
      <c r="K1172" s="11" t="s">
        <v>56</v>
      </c>
      <c r="L1172" s="11" t="s">
        <v>1117</v>
      </c>
    </row>
    <row r="1173" spans="2:12" ht="60" x14ac:dyDescent="0.2">
      <c r="B1173" s="11" t="s">
        <v>1133</v>
      </c>
      <c r="C1173" s="11" t="s">
        <v>1134</v>
      </c>
      <c r="D1173" s="15">
        <v>42050</v>
      </c>
      <c r="E1173" s="11" t="s">
        <v>33</v>
      </c>
      <c r="F1173" s="11" t="s">
        <v>1135</v>
      </c>
      <c r="G1173" s="11" t="s">
        <v>14</v>
      </c>
      <c r="H1173" s="195" t="s">
        <v>1487</v>
      </c>
      <c r="I1173" s="195" t="s">
        <v>1487</v>
      </c>
      <c r="J1173" s="11" t="s">
        <v>57</v>
      </c>
      <c r="K1173" s="11" t="s">
        <v>56</v>
      </c>
      <c r="L1173" s="11" t="s">
        <v>1117</v>
      </c>
    </row>
    <row r="1174" spans="2:12" ht="60" x14ac:dyDescent="0.2">
      <c r="B1174" s="11">
        <v>80000000</v>
      </c>
      <c r="C1174" s="11" t="s">
        <v>1488</v>
      </c>
      <c r="D1174" s="15">
        <v>42036</v>
      </c>
      <c r="E1174" s="11" t="s">
        <v>33</v>
      </c>
      <c r="F1174" s="11" t="s">
        <v>1136</v>
      </c>
      <c r="G1174" s="11" t="s">
        <v>14</v>
      </c>
      <c r="H1174" s="195">
        <v>400000000</v>
      </c>
      <c r="I1174" s="195">
        <v>400000000</v>
      </c>
      <c r="J1174" s="11" t="s">
        <v>57</v>
      </c>
      <c r="K1174" s="11" t="s">
        <v>56</v>
      </c>
      <c r="L1174" s="11" t="s">
        <v>1117</v>
      </c>
    </row>
    <row r="1175" spans="2:12" ht="60" x14ac:dyDescent="0.2">
      <c r="B1175" s="11">
        <v>80111600</v>
      </c>
      <c r="C1175" s="11" t="s">
        <v>1489</v>
      </c>
      <c r="D1175" s="15">
        <v>42050</v>
      </c>
      <c r="E1175" s="11" t="s">
        <v>33</v>
      </c>
      <c r="F1175" s="11" t="s">
        <v>1136</v>
      </c>
      <c r="G1175" s="11" t="s">
        <v>14</v>
      </c>
      <c r="H1175" s="195">
        <v>1000000000</v>
      </c>
      <c r="I1175" s="195">
        <v>1000000000</v>
      </c>
      <c r="J1175" s="11" t="s">
        <v>57</v>
      </c>
      <c r="K1175" s="11" t="s">
        <v>56</v>
      </c>
      <c r="L1175" s="11" t="s">
        <v>1117</v>
      </c>
    </row>
    <row r="1176" spans="2:12" ht="60" x14ac:dyDescent="0.2">
      <c r="B1176" s="11">
        <v>80111600</v>
      </c>
      <c r="C1176" s="11" t="s">
        <v>1489</v>
      </c>
      <c r="D1176" s="15">
        <v>42050</v>
      </c>
      <c r="E1176" s="11" t="s">
        <v>33</v>
      </c>
      <c r="F1176" s="11" t="s">
        <v>1136</v>
      </c>
      <c r="G1176" s="11" t="s">
        <v>14</v>
      </c>
      <c r="H1176" s="195">
        <v>200000000</v>
      </c>
      <c r="I1176" s="195">
        <v>200000000</v>
      </c>
      <c r="J1176" s="11" t="s">
        <v>57</v>
      </c>
      <c r="K1176" s="11" t="s">
        <v>56</v>
      </c>
      <c r="L1176" s="11" t="s">
        <v>1117</v>
      </c>
    </row>
    <row r="1177" spans="2:12" ht="60" x14ac:dyDescent="0.2">
      <c r="B1177" s="11">
        <v>80111600</v>
      </c>
      <c r="C1177" s="11" t="s">
        <v>1489</v>
      </c>
      <c r="D1177" s="15">
        <v>42050</v>
      </c>
      <c r="E1177" s="11" t="s">
        <v>33</v>
      </c>
      <c r="F1177" s="11" t="s">
        <v>1136</v>
      </c>
      <c r="G1177" s="11" t="s">
        <v>14</v>
      </c>
      <c r="H1177" s="195">
        <v>580000000</v>
      </c>
      <c r="I1177" s="195">
        <v>580000000</v>
      </c>
      <c r="J1177" s="11" t="s">
        <v>57</v>
      </c>
      <c r="K1177" s="11" t="s">
        <v>56</v>
      </c>
      <c r="L1177" s="11" t="s">
        <v>1117</v>
      </c>
    </row>
    <row r="1178" spans="2:12" ht="60" x14ac:dyDescent="0.2">
      <c r="B1178" s="11">
        <v>45120000</v>
      </c>
      <c r="C1178" s="11" t="s">
        <v>1137</v>
      </c>
      <c r="D1178" s="15">
        <v>42036</v>
      </c>
      <c r="E1178" s="11" t="s">
        <v>1138</v>
      </c>
      <c r="F1178" s="11" t="s">
        <v>1116</v>
      </c>
      <c r="G1178" s="11" t="s">
        <v>14</v>
      </c>
      <c r="H1178" s="195">
        <v>20000000</v>
      </c>
      <c r="I1178" s="195">
        <v>20000000</v>
      </c>
      <c r="J1178" s="11" t="s">
        <v>57</v>
      </c>
      <c r="K1178" s="11" t="s">
        <v>56</v>
      </c>
      <c r="L1178" s="11" t="s">
        <v>1117</v>
      </c>
    </row>
    <row r="1179" spans="2:12" ht="60" x14ac:dyDescent="0.2">
      <c r="B1179" s="11" t="s">
        <v>1139</v>
      </c>
      <c r="C1179" s="11" t="s">
        <v>1140</v>
      </c>
      <c r="D1179" s="15">
        <v>42036</v>
      </c>
      <c r="E1179" s="11" t="s">
        <v>555</v>
      </c>
      <c r="F1179" s="11" t="s">
        <v>1116</v>
      </c>
      <c r="G1179" s="11" t="s">
        <v>14</v>
      </c>
      <c r="H1179" s="195">
        <v>8000000</v>
      </c>
      <c r="I1179" s="195">
        <v>8000000</v>
      </c>
      <c r="J1179" s="11" t="s">
        <v>57</v>
      </c>
      <c r="K1179" s="11" t="s">
        <v>56</v>
      </c>
      <c r="L1179" s="11" t="s">
        <v>1117</v>
      </c>
    </row>
    <row r="1180" spans="2:12" ht="108" x14ac:dyDescent="0.2">
      <c r="B1180" s="11" t="s">
        <v>1141</v>
      </c>
      <c r="C1180" s="11" t="s">
        <v>1142</v>
      </c>
      <c r="D1180" s="15">
        <v>42050</v>
      </c>
      <c r="E1180" s="11" t="s">
        <v>1143</v>
      </c>
      <c r="F1180" s="11" t="s">
        <v>1144</v>
      </c>
      <c r="G1180" s="11" t="s">
        <v>1121</v>
      </c>
      <c r="H1180" s="195">
        <v>2754718000</v>
      </c>
      <c r="I1180" s="195">
        <v>2754718000</v>
      </c>
      <c r="J1180" s="11" t="s">
        <v>57</v>
      </c>
      <c r="K1180" s="11" t="s">
        <v>56</v>
      </c>
      <c r="L1180" s="11" t="s">
        <v>1117</v>
      </c>
    </row>
    <row r="1181" spans="2:12" ht="60" x14ac:dyDescent="0.2">
      <c r="B1181" s="11" t="s">
        <v>1145</v>
      </c>
      <c r="C1181" s="11" t="s">
        <v>1490</v>
      </c>
      <c r="D1181" s="15">
        <v>42050</v>
      </c>
      <c r="E1181" s="11" t="s">
        <v>1143</v>
      </c>
      <c r="F1181" s="11" t="s">
        <v>1146</v>
      </c>
      <c r="G1181" s="11" t="s">
        <v>1121</v>
      </c>
      <c r="H1181" s="195">
        <v>300000000</v>
      </c>
      <c r="I1181" s="195">
        <v>300000000</v>
      </c>
      <c r="J1181" s="11" t="s">
        <v>57</v>
      </c>
      <c r="K1181" s="11" t="s">
        <v>56</v>
      </c>
      <c r="L1181" s="11" t="s">
        <v>1117</v>
      </c>
    </row>
    <row r="1182" spans="2:12" ht="60" x14ac:dyDescent="0.2">
      <c r="B1182" s="11">
        <v>80120000</v>
      </c>
      <c r="C1182" s="11" t="s">
        <v>549</v>
      </c>
      <c r="D1182" s="15">
        <v>42019</v>
      </c>
      <c r="E1182" s="11" t="s">
        <v>203</v>
      </c>
      <c r="F1182" s="11" t="s">
        <v>58</v>
      </c>
      <c r="G1182" s="11" t="s">
        <v>14</v>
      </c>
      <c r="H1182" s="244">
        <v>45600000</v>
      </c>
      <c r="I1182" s="244">
        <v>45600000</v>
      </c>
      <c r="J1182" s="11" t="s">
        <v>57</v>
      </c>
      <c r="K1182" s="11" t="s">
        <v>56</v>
      </c>
      <c r="L1182" s="11" t="s">
        <v>1117</v>
      </c>
    </row>
    <row r="1183" spans="2:12" ht="60" x14ac:dyDescent="0.2">
      <c r="B1183" s="11">
        <v>93141507</v>
      </c>
      <c r="C1183" s="11" t="s">
        <v>549</v>
      </c>
      <c r="D1183" s="15">
        <v>42019</v>
      </c>
      <c r="E1183" s="11" t="s">
        <v>203</v>
      </c>
      <c r="F1183" s="11" t="s">
        <v>58</v>
      </c>
      <c r="G1183" s="11" t="s">
        <v>14</v>
      </c>
      <c r="H1183" s="244">
        <v>39600000</v>
      </c>
      <c r="I1183" s="244">
        <v>39600000</v>
      </c>
      <c r="J1183" s="11" t="s">
        <v>57</v>
      </c>
      <c r="K1183" s="11" t="s">
        <v>56</v>
      </c>
      <c r="L1183" s="11" t="s">
        <v>1117</v>
      </c>
    </row>
    <row r="1184" spans="2:12" ht="60" x14ac:dyDescent="0.2">
      <c r="B1184" s="11">
        <v>80111600</v>
      </c>
      <c r="C1184" s="11" t="s">
        <v>1147</v>
      </c>
      <c r="D1184" s="15">
        <v>42019</v>
      </c>
      <c r="E1184" s="11" t="s">
        <v>203</v>
      </c>
      <c r="F1184" s="11" t="s">
        <v>58</v>
      </c>
      <c r="G1184" s="11" t="s">
        <v>14</v>
      </c>
      <c r="H1184" s="244">
        <v>18000000</v>
      </c>
      <c r="I1184" s="244">
        <v>18000000</v>
      </c>
      <c r="J1184" s="11" t="s">
        <v>57</v>
      </c>
      <c r="K1184" s="11" t="s">
        <v>56</v>
      </c>
      <c r="L1184" s="11" t="s">
        <v>1117</v>
      </c>
    </row>
    <row r="1185" spans="2:12" ht="60" x14ac:dyDescent="0.2">
      <c r="B1185" s="11">
        <v>81121500</v>
      </c>
      <c r="C1185" s="11" t="s">
        <v>549</v>
      </c>
      <c r="D1185" s="15">
        <v>42019</v>
      </c>
      <c r="E1185" s="11" t="s">
        <v>1148</v>
      </c>
      <c r="F1185" s="11" t="s">
        <v>58</v>
      </c>
      <c r="G1185" s="11" t="s">
        <v>14</v>
      </c>
      <c r="H1185" s="244">
        <v>33600000</v>
      </c>
      <c r="I1185" s="244">
        <v>33600000</v>
      </c>
      <c r="J1185" s="11" t="s">
        <v>57</v>
      </c>
      <c r="K1185" s="11" t="s">
        <v>56</v>
      </c>
      <c r="L1185" s="11" t="s">
        <v>1117</v>
      </c>
    </row>
    <row r="1186" spans="2:12" ht="60" x14ac:dyDescent="0.2">
      <c r="B1186" s="11">
        <v>80111607</v>
      </c>
      <c r="C1186" s="11" t="s">
        <v>549</v>
      </c>
      <c r="D1186" s="15">
        <v>42019</v>
      </c>
      <c r="E1186" s="11" t="s">
        <v>1148</v>
      </c>
      <c r="F1186" s="11" t="s">
        <v>58</v>
      </c>
      <c r="G1186" s="11" t="s">
        <v>14</v>
      </c>
      <c r="H1186" s="244">
        <v>32400000</v>
      </c>
      <c r="I1186" s="244">
        <v>32400000</v>
      </c>
      <c r="J1186" s="11" t="s">
        <v>57</v>
      </c>
      <c r="K1186" s="11" t="s">
        <v>56</v>
      </c>
      <c r="L1186" s="11" t="s">
        <v>1117</v>
      </c>
    </row>
    <row r="1187" spans="2:12" ht="60" x14ac:dyDescent="0.2">
      <c r="B1187" s="11">
        <v>80111607</v>
      </c>
      <c r="C1187" s="11" t="s">
        <v>549</v>
      </c>
      <c r="D1187" s="15">
        <v>42019</v>
      </c>
      <c r="E1187" s="11" t="s">
        <v>1148</v>
      </c>
      <c r="F1187" s="11" t="s">
        <v>58</v>
      </c>
      <c r="G1187" s="11" t="s">
        <v>14</v>
      </c>
      <c r="H1187" s="244">
        <v>32400000</v>
      </c>
      <c r="I1187" s="244">
        <v>32400000</v>
      </c>
      <c r="J1187" s="11" t="s">
        <v>57</v>
      </c>
      <c r="K1187" s="11" t="s">
        <v>56</v>
      </c>
      <c r="L1187" s="11" t="s">
        <v>1117</v>
      </c>
    </row>
    <row r="1188" spans="2:12" ht="60" x14ac:dyDescent="0.2">
      <c r="B1188" s="11">
        <v>80111607</v>
      </c>
      <c r="C1188" s="11" t="s">
        <v>549</v>
      </c>
      <c r="D1188" s="15">
        <v>42019</v>
      </c>
      <c r="E1188" s="11" t="s">
        <v>1148</v>
      </c>
      <c r="F1188" s="11" t="s">
        <v>58</v>
      </c>
      <c r="G1188" s="11" t="s">
        <v>14</v>
      </c>
      <c r="H1188" s="244">
        <v>32400000</v>
      </c>
      <c r="I1188" s="244">
        <v>32400000</v>
      </c>
      <c r="J1188" s="11" t="s">
        <v>57</v>
      </c>
      <c r="K1188" s="11" t="s">
        <v>56</v>
      </c>
      <c r="L1188" s="11" t="s">
        <v>1117</v>
      </c>
    </row>
    <row r="1189" spans="2:12" ht="60" x14ac:dyDescent="0.2">
      <c r="B1189" s="11">
        <v>80111607</v>
      </c>
      <c r="C1189" s="11" t="s">
        <v>549</v>
      </c>
      <c r="D1189" s="15">
        <v>42019</v>
      </c>
      <c r="E1189" s="11" t="s">
        <v>1149</v>
      </c>
      <c r="F1189" s="11" t="s">
        <v>58</v>
      </c>
      <c r="G1189" s="11" t="s">
        <v>14</v>
      </c>
      <c r="H1189" s="244">
        <v>29700000</v>
      </c>
      <c r="I1189" s="244">
        <v>29700000</v>
      </c>
      <c r="J1189" s="11" t="s">
        <v>57</v>
      </c>
      <c r="K1189" s="11" t="s">
        <v>56</v>
      </c>
      <c r="L1189" s="11" t="s">
        <v>1117</v>
      </c>
    </row>
    <row r="1190" spans="2:12" ht="60" x14ac:dyDescent="0.2">
      <c r="B1190" s="11">
        <v>80161500</v>
      </c>
      <c r="C1190" s="11" t="s">
        <v>1147</v>
      </c>
      <c r="D1190" s="15">
        <v>42019</v>
      </c>
      <c r="E1190" s="11" t="s">
        <v>12</v>
      </c>
      <c r="F1190" s="11" t="s">
        <v>58</v>
      </c>
      <c r="G1190" s="11" t="s">
        <v>14</v>
      </c>
      <c r="H1190" s="244">
        <v>19800000</v>
      </c>
      <c r="I1190" s="244">
        <v>19800000</v>
      </c>
      <c r="J1190" s="11" t="s">
        <v>57</v>
      </c>
      <c r="K1190" s="11" t="s">
        <v>56</v>
      </c>
      <c r="L1190" s="11" t="s">
        <v>1117</v>
      </c>
    </row>
    <row r="1191" spans="2:12" ht="60" x14ac:dyDescent="0.2">
      <c r="B1191" s="11">
        <v>80111600</v>
      </c>
      <c r="C1191" s="11" t="s">
        <v>1147</v>
      </c>
      <c r="D1191" s="15">
        <v>42019</v>
      </c>
      <c r="E1191" s="11" t="s">
        <v>1148</v>
      </c>
      <c r="F1191" s="11" t="s">
        <v>58</v>
      </c>
      <c r="G1191" s="11" t="s">
        <v>14</v>
      </c>
      <c r="H1191" s="244">
        <v>18000000</v>
      </c>
      <c r="I1191" s="244">
        <v>18000000</v>
      </c>
      <c r="J1191" s="11" t="s">
        <v>57</v>
      </c>
      <c r="K1191" s="11" t="s">
        <v>56</v>
      </c>
      <c r="L1191" s="11" t="s">
        <v>1117</v>
      </c>
    </row>
    <row r="1192" spans="2:12" ht="60" x14ac:dyDescent="0.2">
      <c r="B1192" s="11">
        <v>80111600</v>
      </c>
      <c r="C1192" s="11" t="s">
        <v>1147</v>
      </c>
      <c r="D1192" s="15">
        <v>42019</v>
      </c>
      <c r="E1192" s="11" t="s">
        <v>1148</v>
      </c>
      <c r="F1192" s="11" t="s">
        <v>58</v>
      </c>
      <c r="G1192" s="11" t="s">
        <v>14</v>
      </c>
      <c r="H1192" s="244">
        <v>21600000</v>
      </c>
      <c r="I1192" s="244">
        <v>21600000</v>
      </c>
      <c r="J1192" s="11" t="s">
        <v>57</v>
      </c>
      <c r="K1192" s="11" t="s">
        <v>56</v>
      </c>
      <c r="L1192" s="11" t="s">
        <v>1117</v>
      </c>
    </row>
    <row r="1193" spans="2:12" ht="60" x14ac:dyDescent="0.2">
      <c r="B1193" s="11">
        <v>80111600</v>
      </c>
      <c r="C1193" s="11" t="s">
        <v>1147</v>
      </c>
      <c r="D1193" s="15">
        <v>42019</v>
      </c>
      <c r="E1193" s="11" t="s">
        <v>378</v>
      </c>
      <c r="F1193" s="11" t="s">
        <v>58</v>
      </c>
      <c r="G1193" s="11" t="s">
        <v>14</v>
      </c>
      <c r="H1193" s="244">
        <v>14000000</v>
      </c>
      <c r="I1193" s="244">
        <v>14000000</v>
      </c>
      <c r="J1193" s="11" t="s">
        <v>57</v>
      </c>
      <c r="K1193" s="11" t="s">
        <v>56</v>
      </c>
      <c r="L1193" s="11" t="s">
        <v>1117</v>
      </c>
    </row>
    <row r="1194" spans="2:12" ht="60" x14ac:dyDescent="0.2">
      <c r="B1194" s="11">
        <v>80111600</v>
      </c>
      <c r="C1194" s="11" t="s">
        <v>1147</v>
      </c>
      <c r="D1194" s="15">
        <v>42024</v>
      </c>
      <c r="E1194" s="11" t="s">
        <v>1149</v>
      </c>
      <c r="F1194" s="11" t="s">
        <v>58</v>
      </c>
      <c r="G1194" s="11" t="s">
        <v>14</v>
      </c>
      <c r="H1194" s="244">
        <v>13200000</v>
      </c>
      <c r="I1194" s="244">
        <v>13200000</v>
      </c>
      <c r="J1194" s="11" t="s">
        <v>57</v>
      </c>
      <c r="K1194" s="11" t="s">
        <v>56</v>
      </c>
      <c r="L1194" s="11" t="s">
        <v>1117</v>
      </c>
    </row>
    <row r="1195" spans="2:12" ht="60" x14ac:dyDescent="0.2">
      <c r="B1195" s="11">
        <v>80111600</v>
      </c>
      <c r="C1195" s="11" t="s">
        <v>1147</v>
      </c>
      <c r="D1195" s="15">
        <v>42024</v>
      </c>
      <c r="E1195" s="11" t="s">
        <v>1149</v>
      </c>
      <c r="F1195" s="11" t="s">
        <v>58</v>
      </c>
      <c r="G1195" s="11" t="s">
        <v>14</v>
      </c>
      <c r="H1195" s="244">
        <v>15400000</v>
      </c>
      <c r="I1195" s="244">
        <v>15400000</v>
      </c>
      <c r="J1195" s="11" t="s">
        <v>57</v>
      </c>
      <c r="K1195" s="11" t="s">
        <v>56</v>
      </c>
      <c r="L1195" s="11" t="s">
        <v>1117</v>
      </c>
    </row>
    <row r="1196" spans="2:12" ht="60" x14ac:dyDescent="0.2">
      <c r="B1196" s="11">
        <v>80111600</v>
      </c>
      <c r="C1196" s="11" t="s">
        <v>1147</v>
      </c>
      <c r="D1196" s="15">
        <v>42024</v>
      </c>
      <c r="E1196" s="11" t="s">
        <v>1149</v>
      </c>
      <c r="F1196" s="11" t="s">
        <v>58</v>
      </c>
      <c r="G1196" s="11" t="s">
        <v>14</v>
      </c>
      <c r="H1196" s="244">
        <v>15400000</v>
      </c>
      <c r="I1196" s="244">
        <v>15400000</v>
      </c>
      <c r="J1196" s="11" t="s">
        <v>57</v>
      </c>
      <c r="K1196" s="11" t="s">
        <v>56</v>
      </c>
      <c r="L1196" s="11" t="s">
        <v>1117</v>
      </c>
    </row>
    <row r="1197" spans="2:12" ht="60" x14ac:dyDescent="0.2">
      <c r="B1197" s="11">
        <v>80111600</v>
      </c>
      <c r="C1197" s="11" t="s">
        <v>1147</v>
      </c>
      <c r="D1197" s="15">
        <v>42024</v>
      </c>
      <c r="E1197" s="11" t="s">
        <v>1150</v>
      </c>
      <c r="F1197" s="11" t="s">
        <v>58</v>
      </c>
      <c r="G1197" s="11" t="s">
        <v>14</v>
      </c>
      <c r="H1197" s="244">
        <v>15000000</v>
      </c>
      <c r="I1197" s="244">
        <v>15000000</v>
      </c>
      <c r="J1197" s="11" t="s">
        <v>57</v>
      </c>
      <c r="K1197" s="11" t="s">
        <v>56</v>
      </c>
      <c r="L1197" s="11" t="s">
        <v>1117</v>
      </c>
    </row>
    <row r="1198" spans="2:12" ht="60" x14ac:dyDescent="0.2">
      <c r="B1198" s="11">
        <v>80111600</v>
      </c>
      <c r="C1198" s="11" t="s">
        <v>1147</v>
      </c>
      <c r="D1198" s="15">
        <v>42024</v>
      </c>
      <c r="E1198" s="11" t="s">
        <v>1150</v>
      </c>
      <c r="F1198" s="11" t="s">
        <v>58</v>
      </c>
      <c r="G1198" s="11" t="s">
        <v>14</v>
      </c>
      <c r="H1198" s="244">
        <v>12000000</v>
      </c>
      <c r="I1198" s="244">
        <v>12000000</v>
      </c>
      <c r="J1198" s="11" t="s">
        <v>57</v>
      </c>
      <c r="K1198" s="11" t="s">
        <v>56</v>
      </c>
      <c r="L1198" s="11" t="s">
        <v>1117</v>
      </c>
    </row>
    <row r="1199" spans="2:12" ht="60" x14ac:dyDescent="0.2">
      <c r="B1199" s="11">
        <v>80111600</v>
      </c>
      <c r="C1199" s="11" t="s">
        <v>1147</v>
      </c>
      <c r="D1199" s="15">
        <v>42024</v>
      </c>
      <c r="E1199" s="11" t="s">
        <v>378</v>
      </c>
      <c r="F1199" s="11" t="s">
        <v>58</v>
      </c>
      <c r="G1199" s="11" t="s">
        <v>14</v>
      </c>
      <c r="H1199" s="244">
        <v>13000000</v>
      </c>
      <c r="I1199" s="244">
        <v>13000000</v>
      </c>
      <c r="J1199" s="11" t="s">
        <v>57</v>
      </c>
      <c r="K1199" s="11" t="s">
        <v>56</v>
      </c>
      <c r="L1199" s="11" t="s">
        <v>1117</v>
      </c>
    </row>
    <row r="1200" spans="2:12" ht="60" x14ac:dyDescent="0.2">
      <c r="B1200" s="11">
        <v>80111600</v>
      </c>
      <c r="C1200" s="11" t="s">
        <v>1147</v>
      </c>
      <c r="D1200" s="15">
        <v>42024</v>
      </c>
      <c r="E1200" s="11" t="s">
        <v>378</v>
      </c>
      <c r="F1200" s="11" t="s">
        <v>58</v>
      </c>
      <c r="G1200" s="11" t="s">
        <v>14</v>
      </c>
      <c r="H1200" s="244">
        <v>14000000</v>
      </c>
      <c r="I1200" s="244">
        <v>14000000</v>
      </c>
      <c r="J1200" s="11" t="s">
        <v>57</v>
      </c>
      <c r="K1200" s="11" t="s">
        <v>56</v>
      </c>
      <c r="L1200" s="11" t="s">
        <v>1117</v>
      </c>
    </row>
    <row r="1201" spans="2:12" ht="60" x14ac:dyDescent="0.2">
      <c r="B1201" s="11">
        <v>80111617</v>
      </c>
      <c r="C1201" s="11" t="s">
        <v>549</v>
      </c>
      <c r="D1201" s="15">
        <v>42024</v>
      </c>
      <c r="E1201" s="11" t="s">
        <v>1148</v>
      </c>
      <c r="F1201" s="11" t="s">
        <v>58</v>
      </c>
      <c r="G1201" s="11" t="s">
        <v>14</v>
      </c>
      <c r="H1201" s="244">
        <v>36000000</v>
      </c>
      <c r="I1201" s="244">
        <v>36000000</v>
      </c>
      <c r="J1201" s="11" t="s">
        <v>57</v>
      </c>
      <c r="K1201" s="11" t="s">
        <v>56</v>
      </c>
      <c r="L1201" s="11" t="s">
        <v>1117</v>
      </c>
    </row>
    <row r="1202" spans="2:12" ht="60" x14ac:dyDescent="0.2">
      <c r="B1202" s="11">
        <v>80111607</v>
      </c>
      <c r="C1202" s="11" t="s">
        <v>549</v>
      </c>
      <c r="D1202" s="15">
        <v>42019</v>
      </c>
      <c r="E1202" s="11" t="s">
        <v>1149</v>
      </c>
      <c r="F1202" s="11" t="s">
        <v>58</v>
      </c>
      <c r="G1202" s="11" t="s">
        <v>14</v>
      </c>
      <c r="H1202" s="244">
        <v>29700000</v>
      </c>
      <c r="I1202" s="244">
        <v>29700000</v>
      </c>
      <c r="J1202" s="11" t="s">
        <v>57</v>
      </c>
      <c r="K1202" s="11" t="s">
        <v>56</v>
      </c>
      <c r="L1202" s="11" t="s">
        <v>1117</v>
      </c>
    </row>
    <row r="1203" spans="2:12" ht="60" x14ac:dyDescent="0.2">
      <c r="B1203" s="11">
        <v>80111600</v>
      </c>
      <c r="C1203" s="11" t="s">
        <v>549</v>
      </c>
      <c r="D1203" s="15">
        <v>42024</v>
      </c>
      <c r="E1203" s="11" t="s">
        <v>165</v>
      </c>
      <c r="F1203" s="11" t="s">
        <v>58</v>
      </c>
      <c r="G1203" s="11" t="s">
        <v>14</v>
      </c>
      <c r="H1203" s="244">
        <v>7500000</v>
      </c>
      <c r="I1203" s="244">
        <v>7500000</v>
      </c>
      <c r="J1203" s="11" t="s">
        <v>57</v>
      </c>
      <c r="K1203" s="11" t="s">
        <v>56</v>
      </c>
      <c r="L1203" s="11" t="s">
        <v>1117</v>
      </c>
    </row>
    <row r="1204" spans="2:12" ht="60" x14ac:dyDescent="0.2">
      <c r="B1204" s="11">
        <v>80111600</v>
      </c>
      <c r="C1204" s="11" t="s">
        <v>1147</v>
      </c>
      <c r="D1204" s="15">
        <v>42024</v>
      </c>
      <c r="E1204" s="11" t="s">
        <v>378</v>
      </c>
      <c r="F1204" s="11" t="s">
        <v>58</v>
      </c>
      <c r="G1204" s="11" t="s">
        <v>14</v>
      </c>
      <c r="H1204" s="244">
        <v>13000000</v>
      </c>
      <c r="I1204" s="244">
        <v>13000000</v>
      </c>
      <c r="J1204" s="11" t="s">
        <v>57</v>
      </c>
      <c r="K1204" s="11" t="s">
        <v>56</v>
      </c>
      <c r="L1204" s="11" t="s">
        <v>1117</v>
      </c>
    </row>
    <row r="1205" spans="2:12" ht="60" x14ac:dyDescent="0.2">
      <c r="B1205" s="11">
        <v>80111600</v>
      </c>
      <c r="C1205" s="11" t="s">
        <v>1147</v>
      </c>
      <c r="D1205" s="15">
        <v>42024</v>
      </c>
      <c r="E1205" s="11" t="s">
        <v>378</v>
      </c>
      <c r="F1205" s="11" t="s">
        <v>58</v>
      </c>
      <c r="G1205" s="11" t="s">
        <v>14</v>
      </c>
      <c r="H1205" s="244">
        <v>10000000</v>
      </c>
      <c r="I1205" s="244">
        <v>10000000</v>
      </c>
      <c r="J1205" s="11" t="s">
        <v>57</v>
      </c>
      <c r="K1205" s="11" t="s">
        <v>56</v>
      </c>
      <c r="L1205" s="11" t="s">
        <v>1117</v>
      </c>
    </row>
    <row r="1206" spans="2:12" ht="60" x14ac:dyDescent="0.2">
      <c r="B1206" s="11">
        <v>80111600</v>
      </c>
      <c r="C1206" s="11" t="s">
        <v>1147</v>
      </c>
      <c r="D1206" s="15">
        <v>42024</v>
      </c>
      <c r="E1206" s="11" t="s">
        <v>378</v>
      </c>
      <c r="F1206" s="11" t="s">
        <v>58</v>
      </c>
      <c r="G1206" s="11" t="s">
        <v>14</v>
      </c>
      <c r="H1206" s="244">
        <v>10000000</v>
      </c>
      <c r="I1206" s="244">
        <v>10000000</v>
      </c>
      <c r="J1206" s="11" t="s">
        <v>57</v>
      </c>
      <c r="K1206" s="11" t="s">
        <v>56</v>
      </c>
      <c r="L1206" s="11" t="s">
        <v>1117</v>
      </c>
    </row>
    <row r="1207" spans="2:12" ht="60" x14ac:dyDescent="0.2">
      <c r="B1207" s="11">
        <v>80111600</v>
      </c>
      <c r="C1207" s="11" t="s">
        <v>1147</v>
      </c>
      <c r="D1207" s="15">
        <v>42024</v>
      </c>
      <c r="E1207" s="11" t="s">
        <v>12</v>
      </c>
      <c r="F1207" s="11" t="s">
        <v>58</v>
      </c>
      <c r="G1207" s="11" t="s">
        <v>14</v>
      </c>
      <c r="H1207" s="244">
        <v>16500000</v>
      </c>
      <c r="I1207" s="244">
        <v>16500000</v>
      </c>
      <c r="J1207" s="11" t="s">
        <v>57</v>
      </c>
      <c r="K1207" s="11" t="s">
        <v>56</v>
      </c>
      <c r="L1207" s="11" t="s">
        <v>1117</v>
      </c>
    </row>
    <row r="1208" spans="2:12" ht="60" x14ac:dyDescent="0.2">
      <c r="B1208" s="11">
        <v>80111600</v>
      </c>
      <c r="C1208" s="11" t="s">
        <v>1147</v>
      </c>
      <c r="D1208" s="15">
        <v>42024</v>
      </c>
      <c r="E1208" s="11" t="s">
        <v>1149</v>
      </c>
      <c r="F1208" s="11" t="s">
        <v>58</v>
      </c>
      <c r="G1208" s="11" t="s">
        <v>14</v>
      </c>
      <c r="H1208" s="244">
        <v>15400000</v>
      </c>
      <c r="I1208" s="244">
        <v>15400000</v>
      </c>
      <c r="J1208" s="11" t="s">
        <v>57</v>
      </c>
      <c r="K1208" s="11" t="s">
        <v>56</v>
      </c>
      <c r="L1208" s="11" t="s">
        <v>1117</v>
      </c>
    </row>
    <row r="1209" spans="2:12" ht="60" x14ac:dyDescent="0.2">
      <c r="B1209" s="11">
        <v>80111600</v>
      </c>
      <c r="C1209" s="11" t="s">
        <v>1147</v>
      </c>
      <c r="D1209" s="15">
        <v>42024</v>
      </c>
      <c r="E1209" s="11" t="s">
        <v>20</v>
      </c>
      <c r="F1209" s="11" t="s">
        <v>58</v>
      </c>
      <c r="G1209" s="11" t="s">
        <v>14</v>
      </c>
      <c r="H1209" s="244">
        <v>15000000</v>
      </c>
      <c r="I1209" s="244">
        <v>15000000</v>
      </c>
      <c r="J1209" s="11" t="s">
        <v>57</v>
      </c>
      <c r="K1209" s="11" t="s">
        <v>56</v>
      </c>
      <c r="L1209" s="11" t="s">
        <v>1117</v>
      </c>
    </row>
    <row r="1210" spans="2:12" ht="60" x14ac:dyDescent="0.2">
      <c r="B1210" s="11">
        <v>80111600</v>
      </c>
      <c r="C1210" s="11" t="s">
        <v>1147</v>
      </c>
      <c r="D1210" s="15">
        <v>42024</v>
      </c>
      <c r="E1210" s="11" t="s">
        <v>378</v>
      </c>
      <c r="F1210" s="11" t="s">
        <v>58</v>
      </c>
      <c r="G1210" s="11" t="s">
        <v>14</v>
      </c>
      <c r="H1210" s="244">
        <v>13000000</v>
      </c>
      <c r="I1210" s="244">
        <v>13000000</v>
      </c>
      <c r="J1210" s="11" t="s">
        <v>57</v>
      </c>
      <c r="K1210" s="11" t="s">
        <v>56</v>
      </c>
      <c r="L1210" s="11" t="s">
        <v>1117</v>
      </c>
    </row>
    <row r="1211" spans="2:12" ht="60" x14ac:dyDescent="0.2">
      <c r="B1211" s="11">
        <v>80111600</v>
      </c>
      <c r="C1211" s="11" t="s">
        <v>1147</v>
      </c>
      <c r="D1211" s="15">
        <v>42024</v>
      </c>
      <c r="E1211" s="11" t="s">
        <v>1149</v>
      </c>
      <c r="F1211" s="11" t="s">
        <v>58</v>
      </c>
      <c r="G1211" s="11" t="s">
        <v>14</v>
      </c>
      <c r="H1211" s="244">
        <v>18000000</v>
      </c>
      <c r="I1211" s="244">
        <v>18000000</v>
      </c>
      <c r="J1211" s="11" t="s">
        <v>57</v>
      </c>
      <c r="K1211" s="11" t="s">
        <v>56</v>
      </c>
      <c r="L1211" s="11" t="s">
        <v>1117</v>
      </c>
    </row>
    <row r="1212" spans="2:12" ht="60" x14ac:dyDescent="0.2">
      <c r="B1212" s="11">
        <v>80161501</v>
      </c>
      <c r="C1212" s="11" t="s">
        <v>1147</v>
      </c>
      <c r="D1212" s="15">
        <v>42024</v>
      </c>
      <c r="E1212" s="11" t="s">
        <v>378</v>
      </c>
      <c r="F1212" s="11" t="s">
        <v>58</v>
      </c>
      <c r="G1212" s="11" t="s">
        <v>14</v>
      </c>
      <c r="H1212" s="244">
        <v>13000000</v>
      </c>
      <c r="I1212" s="244">
        <v>13000000</v>
      </c>
      <c r="J1212" s="11" t="s">
        <v>57</v>
      </c>
      <c r="K1212" s="11" t="s">
        <v>56</v>
      </c>
      <c r="L1212" s="11" t="s">
        <v>1117</v>
      </c>
    </row>
    <row r="1213" spans="2:12" ht="60" x14ac:dyDescent="0.2">
      <c r="B1213" s="11">
        <v>80111600</v>
      </c>
      <c r="C1213" s="11" t="s">
        <v>1147</v>
      </c>
      <c r="D1213" s="15">
        <v>42024</v>
      </c>
      <c r="E1213" s="11" t="s">
        <v>378</v>
      </c>
      <c r="F1213" s="11" t="s">
        <v>58</v>
      </c>
      <c r="G1213" s="11" t="s">
        <v>14</v>
      </c>
      <c r="H1213" s="244">
        <v>12000000</v>
      </c>
      <c r="I1213" s="244">
        <v>12000000</v>
      </c>
      <c r="J1213" s="11" t="s">
        <v>57</v>
      </c>
      <c r="K1213" s="11" t="s">
        <v>56</v>
      </c>
      <c r="L1213" s="11" t="s">
        <v>1117</v>
      </c>
    </row>
    <row r="1214" spans="2:12" ht="60" x14ac:dyDescent="0.2">
      <c r="B1214" s="11">
        <v>80111600</v>
      </c>
      <c r="C1214" s="11" t="s">
        <v>1147</v>
      </c>
      <c r="D1214" s="15">
        <v>42024</v>
      </c>
      <c r="E1214" s="11" t="s">
        <v>1150</v>
      </c>
      <c r="F1214" s="11" t="s">
        <v>58</v>
      </c>
      <c r="G1214" s="11" t="s">
        <v>14</v>
      </c>
      <c r="H1214" s="244">
        <v>12000000</v>
      </c>
      <c r="I1214" s="244">
        <v>12000000</v>
      </c>
      <c r="J1214" s="11" t="s">
        <v>57</v>
      </c>
      <c r="K1214" s="11" t="s">
        <v>56</v>
      </c>
      <c r="L1214" s="11" t="s">
        <v>1117</v>
      </c>
    </row>
    <row r="1215" spans="2:12" ht="60" x14ac:dyDescent="0.2">
      <c r="B1215" s="11">
        <v>80111600</v>
      </c>
      <c r="C1215" s="11" t="s">
        <v>1147</v>
      </c>
      <c r="D1215" s="15">
        <v>42024</v>
      </c>
      <c r="E1215" s="11" t="s">
        <v>20</v>
      </c>
      <c r="F1215" s="11" t="s">
        <v>58</v>
      </c>
      <c r="G1215" s="11" t="s">
        <v>14</v>
      </c>
      <c r="H1215" s="244">
        <v>5000000</v>
      </c>
      <c r="I1215" s="244">
        <v>5000000</v>
      </c>
      <c r="J1215" s="11" t="s">
        <v>57</v>
      </c>
      <c r="K1215" s="11" t="s">
        <v>56</v>
      </c>
      <c r="L1215" s="11" t="s">
        <v>1117</v>
      </c>
    </row>
    <row r="1216" spans="2:12" ht="60" x14ac:dyDescent="0.2">
      <c r="B1216" s="11">
        <v>80111600</v>
      </c>
      <c r="C1216" s="11" t="s">
        <v>1147</v>
      </c>
      <c r="D1216" s="15">
        <v>42024</v>
      </c>
      <c r="E1216" s="11" t="s">
        <v>1151</v>
      </c>
      <c r="F1216" s="11" t="s">
        <v>58</v>
      </c>
      <c r="G1216" s="11" t="s">
        <v>14</v>
      </c>
      <c r="H1216" s="244">
        <v>9000000</v>
      </c>
      <c r="I1216" s="244">
        <v>9000000</v>
      </c>
      <c r="J1216" s="11" t="s">
        <v>57</v>
      </c>
      <c r="K1216" s="11" t="s">
        <v>56</v>
      </c>
      <c r="L1216" s="11" t="s">
        <v>1117</v>
      </c>
    </row>
    <row r="1217" spans="2:12" ht="60" x14ac:dyDescent="0.2">
      <c r="B1217" s="11">
        <v>80111601</v>
      </c>
      <c r="C1217" s="11" t="s">
        <v>549</v>
      </c>
      <c r="D1217" s="15">
        <v>42024</v>
      </c>
      <c r="E1217" s="11" t="s">
        <v>378</v>
      </c>
      <c r="F1217" s="11" t="s">
        <v>58</v>
      </c>
      <c r="G1217" s="11" t="s">
        <v>14</v>
      </c>
      <c r="H1217" s="244">
        <v>25000000</v>
      </c>
      <c r="I1217" s="244">
        <v>25000000</v>
      </c>
      <c r="J1217" s="11" t="s">
        <v>57</v>
      </c>
      <c r="K1217" s="11" t="s">
        <v>56</v>
      </c>
      <c r="L1217" s="11" t="s">
        <v>1117</v>
      </c>
    </row>
    <row r="1218" spans="2:12" ht="60" x14ac:dyDescent="0.2">
      <c r="B1218" s="11">
        <v>80111601</v>
      </c>
      <c r="C1218" s="11" t="s">
        <v>549</v>
      </c>
      <c r="D1218" s="15">
        <v>42024</v>
      </c>
      <c r="E1218" s="11" t="s">
        <v>378</v>
      </c>
      <c r="F1218" s="11" t="s">
        <v>58</v>
      </c>
      <c r="G1218" s="11" t="s">
        <v>14</v>
      </c>
      <c r="H1218" s="244">
        <v>25000000</v>
      </c>
      <c r="I1218" s="244">
        <v>25000000</v>
      </c>
      <c r="J1218" s="11" t="s">
        <v>57</v>
      </c>
      <c r="K1218" s="11" t="s">
        <v>56</v>
      </c>
      <c r="L1218" s="11" t="s">
        <v>1117</v>
      </c>
    </row>
    <row r="1219" spans="2:12" ht="60" x14ac:dyDescent="0.2">
      <c r="B1219" s="11">
        <v>80111600</v>
      </c>
      <c r="C1219" s="11" t="s">
        <v>1147</v>
      </c>
      <c r="D1219" s="15">
        <v>42024</v>
      </c>
      <c r="E1219" s="11" t="s">
        <v>1149</v>
      </c>
      <c r="F1219" s="11" t="s">
        <v>58</v>
      </c>
      <c r="G1219" s="11" t="s">
        <v>14</v>
      </c>
      <c r="H1219" s="244">
        <v>11000000</v>
      </c>
      <c r="I1219" s="244">
        <v>11000000</v>
      </c>
      <c r="J1219" s="11" t="s">
        <v>57</v>
      </c>
      <c r="K1219" s="11" t="s">
        <v>56</v>
      </c>
      <c r="L1219" s="11" t="s">
        <v>1117</v>
      </c>
    </row>
    <row r="1220" spans="2:12" ht="60" x14ac:dyDescent="0.2">
      <c r="B1220" s="11">
        <v>80111600</v>
      </c>
      <c r="C1220" s="11" t="s">
        <v>1147</v>
      </c>
      <c r="D1220" s="15">
        <v>42024</v>
      </c>
      <c r="E1220" s="11" t="s">
        <v>194</v>
      </c>
      <c r="F1220" s="11" t="s">
        <v>58</v>
      </c>
      <c r="G1220" s="11" t="s">
        <v>14</v>
      </c>
      <c r="H1220" s="244">
        <v>8000000</v>
      </c>
      <c r="I1220" s="244">
        <v>8000000</v>
      </c>
      <c r="J1220" s="11" t="s">
        <v>57</v>
      </c>
      <c r="K1220" s="11" t="s">
        <v>56</v>
      </c>
      <c r="L1220" s="11" t="s">
        <v>1117</v>
      </c>
    </row>
    <row r="1221" spans="2:12" ht="60" x14ac:dyDescent="0.2">
      <c r="B1221" s="11">
        <v>80111600</v>
      </c>
      <c r="C1221" s="11" t="s">
        <v>1147</v>
      </c>
      <c r="D1221" s="15">
        <v>42024</v>
      </c>
      <c r="E1221" s="11" t="s">
        <v>1152</v>
      </c>
      <c r="F1221" s="11" t="s">
        <v>58</v>
      </c>
      <c r="G1221" s="11" t="s">
        <v>14</v>
      </c>
      <c r="H1221" s="244">
        <v>9000000</v>
      </c>
      <c r="I1221" s="244">
        <v>9000000</v>
      </c>
      <c r="J1221" s="11" t="s">
        <v>57</v>
      </c>
      <c r="K1221" s="11" t="s">
        <v>56</v>
      </c>
      <c r="L1221" s="11" t="s">
        <v>1117</v>
      </c>
    </row>
    <row r="1222" spans="2:12" ht="60" x14ac:dyDescent="0.2">
      <c r="B1222" s="11">
        <v>80111600</v>
      </c>
      <c r="C1222" s="11" t="s">
        <v>1147</v>
      </c>
      <c r="D1222" s="15">
        <v>42024</v>
      </c>
      <c r="E1222" s="11" t="s">
        <v>378</v>
      </c>
      <c r="F1222" s="11" t="s">
        <v>58</v>
      </c>
      <c r="G1222" s="11" t="s">
        <v>14</v>
      </c>
      <c r="H1222" s="244">
        <v>10000000</v>
      </c>
      <c r="I1222" s="244">
        <v>10000000</v>
      </c>
      <c r="J1222" s="11" t="s">
        <v>57</v>
      </c>
      <c r="K1222" s="11" t="s">
        <v>56</v>
      </c>
      <c r="L1222" s="11" t="s">
        <v>1117</v>
      </c>
    </row>
    <row r="1223" spans="2:12" ht="60" x14ac:dyDescent="0.2">
      <c r="B1223" s="11">
        <v>80111600</v>
      </c>
      <c r="C1223" s="11" t="s">
        <v>1147</v>
      </c>
      <c r="D1223" s="15">
        <v>42024</v>
      </c>
      <c r="E1223" s="11" t="s">
        <v>378</v>
      </c>
      <c r="F1223" s="11" t="s">
        <v>58</v>
      </c>
      <c r="G1223" s="11" t="s">
        <v>14</v>
      </c>
      <c r="H1223" s="244">
        <v>10000000</v>
      </c>
      <c r="I1223" s="244">
        <v>10000000</v>
      </c>
      <c r="J1223" s="11" t="s">
        <v>57</v>
      </c>
      <c r="K1223" s="11" t="s">
        <v>56</v>
      </c>
      <c r="L1223" s="11" t="s">
        <v>1117</v>
      </c>
    </row>
    <row r="1224" spans="2:12" ht="60" x14ac:dyDescent="0.2">
      <c r="B1224" s="11">
        <v>80161501</v>
      </c>
      <c r="C1224" s="11" t="s">
        <v>1147</v>
      </c>
      <c r="D1224" s="15">
        <v>42050</v>
      </c>
      <c r="E1224" s="11" t="s">
        <v>20</v>
      </c>
      <c r="F1224" s="11" t="s">
        <v>58</v>
      </c>
      <c r="G1224" s="11" t="s">
        <v>14</v>
      </c>
      <c r="H1224" s="244">
        <v>7000000</v>
      </c>
      <c r="I1224" s="244">
        <v>7000000</v>
      </c>
      <c r="J1224" s="11" t="s">
        <v>57</v>
      </c>
      <c r="K1224" s="11" t="s">
        <v>56</v>
      </c>
      <c r="L1224" s="11" t="s">
        <v>1117</v>
      </c>
    </row>
    <row r="1225" spans="2:12" ht="60" x14ac:dyDescent="0.2">
      <c r="B1225" s="11">
        <v>80111600</v>
      </c>
      <c r="C1225" s="11" t="s">
        <v>1147</v>
      </c>
      <c r="D1225" s="15">
        <v>42024</v>
      </c>
      <c r="E1225" s="11" t="s">
        <v>378</v>
      </c>
      <c r="F1225" s="11" t="s">
        <v>58</v>
      </c>
      <c r="G1225" s="11" t="s">
        <v>14</v>
      </c>
      <c r="H1225" s="244">
        <v>10000000</v>
      </c>
      <c r="I1225" s="244">
        <v>10000000</v>
      </c>
      <c r="J1225" s="11" t="s">
        <v>57</v>
      </c>
      <c r="K1225" s="11" t="s">
        <v>56</v>
      </c>
      <c r="L1225" s="11" t="s">
        <v>1117</v>
      </c>
    </row>
    <row r="1226" spans="2:12" ht="60" x14ac:dyDescent="0.2">
      <c r="B1226" s="11">
        <v>80111600</v>
      </c>
      <c r="C1226" s="11" t="s">
        <v>1147</v>
      </c>
      <c r="D1226" s="15">
        <v>42024</v>
      </c>
      <c r="E1226" s="11" t="s">
        <v>194</v>
      </c>
      <c r="F1226" s="11" t="s">
        <v>58</v>
      </c>
      <c r="G1226" s="11" t="s">
        <v>14</v>
      </c>
      <c r="H1226" s="244">
        <v>8000000</v>
      </c>
      <c r="I1226" s="244">
        <v>8000000</v>
      </c>
      <c r="J1226" s="11" t="s">
        <v>57</v>
      </c>
      <c r="K1226" s="11" t="s">
        <v>56</v>
      </c>
      <c r="L1226" s="11" t="s">
        <v>1117</v>
      </c>
    </row>
    <row r="1227" spans="2:12" ht="60" x14ac:dyDescent="0.2">
      <c r="B1227" s="11">
        <v>80111600</v>
      </c>
      <c r="C1227" s="11" t="s">
        <v>1147</v>
      </c>
      <c r="D1227" s="15">
        <v>42024</v>
      </c>
      <c r="E1227" s="11" t="s">
        <v>378</v>
      </c>
      <c r="F1227" s="11" t="s">
        <v>58</v>
      </c>
      <c r="G1227" s="11" t="s">
        <v>14</v>
      </c>
      <c r="H1227" s="244">
        <v>10000000</v>
      </c>
      <c r="I1227" s="244">
        <v>10000000</v>
      </c>
      <c r="J1227" s="11" t="s">
        <v>57</v>
      </c>
      <c r="K1227" s="11" t="s">
        <v>56</v>
      </c>
      <c r="L1227" s="11" t="s">
        <v>1117</v>
      </c>
    </row>
    <row r="1228" spans="2:12" ht="60" x14ac:dyDescent="0.2">
      <c r="B1228" s="11">
        <v>80111600</v>
      </c>
      <c r="C1228" s="11" t="s">
        <v>1147</v>
      </c>
      <c r="D1228" s="15">
        <v>42024</v>
      </c>
      <c r="E1228" s="11" t="s">
        <v>1153</v>
      </c>
      <c r="F1228" s="11" t="s">
        <v>58</v>
      </c>
      <c r="G1228" s="11" t="s">
        <v>14</v>
      </c>
      <c r="H1228" s="244">
        <v>9000000</v>
      </c>
      <c r="I1228" s="244">
        <v>9000000</v>
      </c>
      <c r="J1228" s="11" t="s">
        <v>57</v>
      </c>
      <c r="K1228" s="11" t="s">
        <v>56</v>
      </c>
      <c r="L1228" s="11" t="s">
        <v>1117</v>
      </c>
    </row>
    <row r="1229" spans="2:12" ht="60" x14ac:dyDescent="0.2">
      <c r="B1229" s="11">
        <v>80111600</v>
      </c>
      <c r="C1229" s="11" t="s">
        <v>1147</v>
      </c>
      <c r="D1229" s="15">
        <v>42024</v>
      </c>
      <c r="E1229" s="11" t="s">
        <v>1153</v>
      </c>
      <c r="F1229" s="11" t="s">
        <v>58</v>
      </c>
      <c r="G1229" s="11" t="s">
        <v>14</v>
      </c>
      <c r="H1229" s="244">
        <v>9000000</v>
      </c>
      <c r="I1229" s="244">
        <v>9000000</v>
      </c>
      <c r="J1229" s="11" t="s">
        <v>57</v>
      </c>
      <c r="K1229" s="11" t="s">
        <v>56</v>
      </c>
      <c r="L1229" s="11" t="s">
        <v>1117</v>
      </c>
    </row>
    <row r="1230" spans="2:12" ht="60" x14ac:dyDescent="0.2">
      <c r="B1230" s="11">
        <v>80111600</v>
      </c>
      <c r="C1230" s="11" t="s">
        <v>1147</v>
      </c>
      <c r="D1230" s="15">
        <v>42024</v>
      </c>
      <c r="E1230" s="11" t="s">
        <v>12</v>
      </c>
      <c r="F1230" s="11" t="s">
        <v>58</v>
      </c>
      <c r="G1230" s="11" t="s">
        <v>14</v>
      </c>
      <c r="H1230" s="244">
        <v>11000000</v>
      </c>
      <c r="I1230" s="244">
        <v>11000000</v>
      </c>
      <c r="J1230" s="11" t="s">
        <v>57</v>
      </c>
      <c r="K1230" s="11" t="s">
        <v>56</v>
      </c>
      <c r="L1230" s="11" t="s">
        <v>1117</v>
      </c>
    </row>
    <row r="1231" spans="2:12" ht="60" x14ac:dyDescent="0.2">
      <c r="B1231" s="22">
        <v>80111600</v>
      </c>
      <c r="C1231" s="11" t="s">
        <v>1147</v>
      </c>
      <c r="D1231" s="25">
        <v>42024</v>
      </c>
      <c r="E1231" s="22" t="s">
        <v>1153</v>
      </c>
      <c r="F1231" s="11" t="s">
        <v>58</v>
      </c>
      <c r="G1231" s="11" t="s">
        <v>14</v>
      </c>
      <c r="H1231" s="245">
        <v>9000000</v>
      </c>
      <c r="I1231" s="245">
        <v>9000000</v>
      </c>
      <c r="J1231" s="22" t="s">
        <v>57</v>
      </c>
      <c r="K1231" s="22" t="s">
        <v>56</v>
      </c>
      <c r="L1231" s="11" t="s">
        <v>1117</v>
      </c>
    </row>
    <row r="1232" spans="2:12" ht="48" x14ac:dyDescent="0.2">
      <c r="B1232" s="103">
        <v>80111600</v>
      </c>
      <c r="C1232" s="301" t="s">
        <v>1090</v>
      </c>
      <c r="D1232" s="90">
        <v>42017</v>
      </c>
      <c r="E1232" s="28">
        <v>12</v>
      </c>
      <c r="F1232" s="28" t="s">
        <v>74</v>
      </c>
      <c r="G1232" s="28" t="s">
        <v>14</v>
      </c>
      <c r="H1232" s="91">
        <v>19200000</v>
      </c>
      <c r="I1232" s="91">
        <v>19200000</v>
      </c>
      <c r="J1232" s="28" t="s">
        <v>15</v>
      </c>
      <c r="K1232" s="28" t="s">
        <v>1091</v>
      </c>
      <c r="L1232" s="28" t="s">
        <v>1092</v>
      </c>
    </row>
    <row r="1233" spans="2:12" ht="48" x14ac:dyDescent="0.2">
      <c r="B1233" s="103">
        <v>80111600</v>
      </c>
      <c r="C1233" s="301" t="s">
        <v>1093</v>
      </c>
      <c r="D1233" s="90">
        <v>42050</v>
      </c>
      <c r="E1233" s="28">
        <v>5</v>
      </c>
      <c r="F1233" s="28" t="s">
        <v>74</v>
      </c>
      <c r="G1233" s="28" t="s">
        <v>14</v>
      </c>
      <c r="H1233" s="91">
        <v>5000000</v>
      </c>
      <c r="I1233" s="91">
        <v>5000000</v>
      </c>
      <c r="J1233" s="28" t="s">
        <v>15</v>
      </c>
      <c r="K1233" s="28" t="s">
        <v>1091</v>
      </c>
      <c r="L1233" s="28" t="s">
        <v>1092</v>
      </c>
    </row>
    <row r="1234" spans="2:12" ht="48" x14ac:dyDescent="0.2">
      <c r="B1234" s="103">
        <v>80111600</v>
      </c>
      <c r="C1234" s="301" t="s">
        <v>1093</v>
      </c>
      <c r="D1234" s="90">
        <v>42017</v>
      </c>
      <c r="E1234" s="28">
        <v>5</v>
      </c>
      <c r="F1234" s="28" t="s">
        <v>74</v>
      </c>
      <c r="G1234" s="28" t="s">
        <v>14</v>
      </c>
      <c r="H1234" s="91">
        <v>5000000</v>
      </c>
      <c r="I1234" s="91">
        <v>5000000</v>
      </c>
      <c r="J1234" s="28" t="s">
        <v>15</v>
      </c>
      <c r="K1234" s="28" t="s">
        <v>1091</v>
      </c>
      <c r="L1234" s="28" t="s">
        <v>1092</v>
      </c>
    </row>
    <row r="1235" spans="2:12" ht="48" x14ac:dyDescent="0.2">
      <c r="B1235" s="300">
        <v>80111604</v>
      </c>
      <c r="C1235" s="301" t="s">
        <v>1094</v>
      </c>
      <c r="D1235" s="90">
        <v>42050</v>
      </c>
      <c r="E1235" s="28">
        <v>5</v>
      </c>
      <c r="F1235" s="28" t="s">
        <v>74</v>
      </c>
      <c r="G1235" s="28" t="s">
        <v>14</v>
      </c>
      <c r="H1235" s="91">
        <v>7500000</v>
      </c>
      <c r="I1235" s="91">
        <v>7500000</v>
      </c>
      <c r="J1235" s="28" t="s">
        <v>15</v>
      </c>
      <c r="K1235" s="28" t="s">
        <v>1091</v>
      </c>
      <c r="L1235" s="28" t="s">
        <v>1092</v>
      </c>
    </row>
    <row r="1236" spans="2:12" ht="48" x14ac:dyDescent="0.2">
      <c r="B1236" s="300">
        <v>80111601</v>
      </c>
      <c r="C1236" s="301" t="s">
        <v>1095</v>
      </c>
      <c r="D1236" s="90">
        <v>42017</v>
      </c>
      <c r="E1236" s="28">
        <v>12</v>
      </c>
      <c r="F1236" s="28" t="s">
        <v>74</v>
      </c>
      <c r="G1236" s="28" t="s">
        <v>14</v>
      </c>
      <c r="H1236" s="91">
        <v>36000000</v>
      </c>
      <c r="I1236" s="91">
        <v>36000000</v>
      </c>
      <c r="J1236" s="28" t="s">
        <v>15</v>
      </c>
      <c r="K1236" s="28" t="s">
        <v>1091</v>
      </c>
      <c r="L1236" s="28" t="s">
        <v>1092</v>
      </c>
    </row>
    <row r="1237" spans="2:12" ht="48" x14ac:dyDescent="0.2">
      <c r="B1237" s="300">
        <v>80111601</v>
      </c>
      <c r="C1237" s="301" t="s">
        <v>1491</v>
      </c>
      <c r="D1237" s="90">
        <v>42017</v>
      </c>
      <c r="E1237" s="28">
        <v>12</v>
      </c>
      <c r="F1237" s="28" t="s">
        <v>74</v>
      </c>
      <c r="G1237" s="28" t="s">
        <v>14</v>
      </c>
      <c r="H1237" s="91">
        <v>43200000</v>
      </c>
      <c r="I1237" s="91">
        <v>43200000</v>
      </c>
      <c r="J1237" s="28" t="s">
        <v>15</v>
      </c>
      <c r="K1237" s="28" t="s">
        <v>1091</v>
      </c>
      <c r="L1237" s="28" t="s">
        <v>1092</v>
      </c>
    </row>
    <row r="1238" spans="2:12" ht="48" x14ac:dyDescent="0.2">
      <c r="B1238" s="300">
        <v>80111620</v>
      </c>
      <c r="C1238" s="301" t="s">
        <v>1096</v>
      </c>
      <c r="D1238" s="90">
        <v>42017</v>
      </c>
      <c r="E1238" s="28">
        <v>12</v>
      </c>
      <c r="F1238" s="28" t="s">
        <v>74</v>
      </c>
      <c r="G1238" s="28" t="s">
        <v>14</v>
      </c>
      <c r="H1238" s="91">
        <v>30000000</v>
      </c>
      <c r="I1238" s="91">
        <v>30000000</v>
      </c>
      <c r="J1238" s="28" t="s">
        <v>15</v>
      </c>
      <c r="K1238" s="28" t="s">
        <v>1091</v>
      </c>
      <c r="L1238" s="28" t="s">
        <v>1092</v>
      </c>
    </row>
    <row r="1239" spans="2:12" ht="48" x14ac:dyDescent="0.2">
      <c r="B1239" s="300">
        <v>80111604</v>
      </c>
      <c r="C1239" s="301" t="s">
        <v>1097</v>
      </c>
      <c r="D1239" s="90">
        <v>42017</v>
      </c>
      <c r="E1239" s="28">
        <v>12</v>
      </c>
      <c r="F1239" s="28" t="s">
        <v>74</v>
      </c>
      <c r="G1239" s="28" t="s">
        <v>14</v>
      </c>
      <c r="H1239" s="91">
        <v>18000000</v>
      </c>
      <c r="I1239" s="91">
        <v>18000000</v>
      </c>
      <c r="J1239" s="28" t="s">
        <v>15</v>
      </c>
      <c r="K1239" s="28" t="s">
        <v>1091</v>
      </c>
      <c r="L1239" s="28" t="s">
        <v>1092</v>
      </c>
    </row>
    <row r="1240" spans="2:12" ht="48" x14ac:dyDescent="0.2">
      <c r="B1240" s="300">
        <v>80111607</v>
      </c>
      <c r="C1240" s="301" t="s">
        <v>1098</v>
      </c>
      <c r="D1240" s="90">
        <v>42017</v>
      </c>
      <c r="E1240" s="28">
        <v>5</v>
      </c>
      <c r="F1240" s="28" t="s">
        <v>74</v>
      </c>
      <c r="G1240" s="28" t="s">
        <v>14</v>
      </c>
      <c r="H1240" s="91">
        <v>12500000</v>
      </c>
      <c r="I1240" s="91">
        <v>12500000</v>
      </c>
      <c r="J1240" s="28" t="s">
        <v>15</v>
      </c>
      <c r="K1240" s="28" t="s">
        <v>1091</v>
      </c>
      <c r="L1240" s="28" t="s">
        <v>1092</v>
      </c>
    </row>
    <row r="1241" spans="2:12" ht="48" x14ac:dyDescent="0.2">
      <c r="B1241" s="300">
        <v>80111607</v>
      </c>
      <c r="C1241" s="301" t="s">
        <v>1099</v>
      </c>
      <c r="D1241" s="90">
        <v>42017</v>
      </c>
      <c r="E1241" s="28">
        <v>12</v>
      </c>
      <c r="F1241" s="28" t="s">
        <v>74</v>
      </c>
      <c r="G1241" s="28" t="s">
        <v>14</v>
      </c>
      <c r="H1241" s="91">
        <v>39600000</v>
      </c>
      <c r="I1241" s="91">
        <v>39600000</v>
      </c>
      <c r="J1241" s="28" t="s">
        <v>15</v>
      </c>
      <c r="K1241" s="28" t="s">
        <v>1091</v>
      </c>
      <c r="L1241" s="28" t="s">
        <v>1092</v>
      </c>
    </row>
    <row r="1242" spans="2:12" ht="48" x14ac:dyDescent="0.2">
      <c r="B1242" s="300">
        <v>80111607</v>
      </c>
      <c r="C1242" s="301" t="s">
        <v>1100</v>
      </c>
      <c r="D1242" s="90">
        <v>42017</v>
      </c>
      <c r="E1242" s="28">
        <v>12</v>
      </c>
      <c r="F1242" s="28" t="s">
        <v>74</v>
      </c>
      <c r="G1242" s="28" t="s">
        <v>14</v>
      </c>
      <c r="H1242" s="91">
        <v>36000000</v>
      </c>
      <c r="I1242" s="91">
        <v>36000000</v>
      </c>
      <c r="J1242" s="28" t="s">
        <v>15</v>
      </c>
      <c r="K1242" s="28" t="s">
        <v>1091</v>
      </c>
      <c r="L1242" s="28" t="s">
        <v>1092</v>
      </c>
    </row>
    <row r="1243" spans="2:12" ht="48" x14ac:dyDescent="0.2">
      <c r="B1243" s="300">
        <v>80111607</v>
      </c>
      <c r="C1243" s="301" t="s">
        <v>1101</v>
      </c>
      <c r="D1243" s="90">
        <v>42017</v>
      </c>
      <c r="E1243" s="28">
        <v>12</v>
      </c>
      <c r="F1243" s="28" t="s">
        <v>74</v>
      </c>
      <c r="G1243" s="28" t="s">
        <v>14</v>
      </c>
      <c r="H1243" s="91">
        <v>36000000</v>
      </c>
      <c r="I1243" s="91">
        <v>36000000</v>
      </c>
      <c r="J1243" s="28" t="s">
        <v>15</v>
      </c>
      <c r="K1243" s="28" t="s">
        <v>1091</v>
      </c>
      <c r="L1243" s="28" t="s">
        <v>1092</v>
      </c>
    </row>
    <row r="1244" spans="2:12" ht="48" x14ac:dyDescent="0.2">
      <c r="B1244" s="300">
        <v>80111607</v>
      </c>
      <c r="C1244" s="301" t="s">
        <v>1101</v>
      </c>
      <c r="D1244" s="90">
        <v>42017</v>
      </c>
      <c r="E1244" s="28">
        <v>5</v>
      </c>
      <c r="F1244" s="28" t="s">
        <v>74</v>
      </c>
      <c r="G1244" s="28" t="s">
        <v>14</v>
      </c>
      <c r="H1244" s="91">
        <v>12500000</v>
      </c>
      <c r="I1244" s="91">
        <v>12500000</v>
      </c>
      <c r="J1244" s="28" t="s">
        <v>15</v>
      </c>
      <c r="K1244" s="28" t="s">
        <v>1091</v>
      </c>
      <c r="L1244" s="28" t="s">
        <v>1092</v>
      </c>
    </row>
    <row r="1245" spans="2:12" ht="48" x14ac:dyDescent="0.2">
      <c r="B1245" s="300">
        <v>80111607</v>
      </c>
      <c r="C1245" s="301" t="s">
        <v>1101</v>
      </c>
      <c r="D1245" s="90">
        <v>42017</v>
      </c>
      <c r="E1245" s="28">
        <v>5</v>
      </c>
      <c r="F1245" s="28" t="s">
        <v>74</v>
      </c>
      <c r="G1245" s="28" t="s">
        <v>14</v>
      </c>
      <c r="H1245" s="91">
        <v>12500000</v>
      </c>
      <c r="I1245" s="91">
        <v>12500000</v>
      </c>
      <c r="J1245" s="28" t="s">
        <v>15</v>
      </c>
      <c r="K1245" s="28" t="s">
        <v>1091</v>
      </c>
      <c r="L1245" s="28" t="s">
        <v>1092</v>
      </c>
    </row>
    <row r="1246" spans="2:12" ht="48" x14ac:dyDescent="0.2">
      <c r="B1246" s="300">
        <v>80111607</v>
      </c>
      <c r="C1246" s="301" t="s">
        <v>1101</v>
      </c>
      <c r="D1246" s="90">
        <v>42017</v>
      </c>
      <c r="E1246" s="28">
        <v>5</v>
      </c>
      <c r="F1246" s="28" t="s">
        <v>74</v>
      </c>
      <c r="G1246" s="28" t="s">
        <v>14</v>
      </c>
      <c r="H1246" s="91">
        <v>12500000</v>
      </c>
      <c r="I1246" s="91">
        <v>12500000</v>
      </c>
      <c r="J1246" s="28" t="s">
        <v>15</v>
      </c>
      <c r="K1246" s="28" t="s">
        <v>1091</v>
      </c>
      <c r="L1246" s="28" t="s">
        <v>1092</v>
      </c>
    </row>
    <row r="1247" spans="2:12" ht="48" x14ac:dyDescent="0.2">
      <c r="B1247" s="300">
        <v>80111607</v>
      </c>
      <c r="C1247" s="301" t="s">
        <v>1101</v>
      </c>
      <c r="D1247" s="90">
        <v>42017</v>
      </c>
      <c r="E1247" s="28">
        <v>5</v>
      </c>
      <c r="F1247" s="28" t="s">
        <v>74</v>
      </c>
      <c r="G1247" s="28" t="s">
        <v>14</v>
      </c>
      <c r="H1247" s="91">
        <v>12500000</v>
      </c>
      <c r="I1247" s="91">
        <v>12500000</v>
      </c>
      <c r="J1247" s="28" t="s">
        <v>15</v>
      </c>
      <c r="K1247" s="28" t="s">
        <v>1091</v>
      </c>
      <c r="L1247" s="28" t="s">
        <v>1092</v>
      </c>
    </row>
    <row r="1248" spans="2:12" ht="48" x14ac:dyDescent="0.2">
      <c r="B1248" s="300">
        <v>80111604</v>
      </c>
      <c r="C1248" s="301" t="s">
        <v>1102</v>
      </c>
      <c r="D1248" s="90">
        <v>42017</v>
      </c>
      <c r="E1248" s="28">
        <v>5</v>
      </c>
      <c r="F1248" s="28" t="s">
        <v>74</v>
      </c>
      <c r="G1248" s="28" t="s">
        <v>14</v>
      </c>
      <c r="H1248" s="91">
        <v>7500000</v>
      </c>
      <c r="I1248" s="91">
        <v>7500000</v>
      </c>
      <c r="J1248" s="28" t="s">
        <v>15</v>
      </c>
      <c r="K1248" s="28" t="s">
        <v>1091</v>
      </c>
      <c r="L1248" s="28" t="s">
        <v>1092</v>
      </c>
    </row>
    <row r="1249" spans="2:12" ht="48" x14ac:dyDescent="0.2">
      <c r="B1249" s="300">
        <v>80111607</v>
      </c>
      <c r="C1249" s="301" t="s">
        <v>1103</v>
      </c>
      <c r="D1249" s="90">
        <v>42017</v>
      </c>
      <c r="E1249" s="28">
        <v>5</v>
      </c>
      <c r="F1249" s="28" t="s">
        <v>74</v>
      </c>
      <c r="G1249" s="28" t="s">
        <v>14</v>
      </c>
      <c r="H1249" s="91">
        <v>12500000</v>
      </c>
      <c r="I1249" s="91">
        <v>12500000</v>
      </c>
      <c r="J1249" s="28" t="s">
        <v>15</v>
      </c>
      <c r="K1249" s="28" t="s">
        <v>1091</v>
      </c>
      <c r="L1249" s="28" t="s">
        <v>1092</v>
      </c>
    </row>
    <row r="1250" spans="2:12" ht="48" x14ac:dyDescent="0.2">
      <c r="B1250" s="300">
        <v>80111601</v>
      </c>
      <c r="C1250" s="301" t="s">
        <v>1104</v>
      </c>
      <c r="D1250" s="90">
        <v>42017</v>
      </c>
      <c r="E1250" s="28">
        <v>5</v>
      </c>
      <c r="F1250" s="28" t="s">
        <v>74</v>
      </c>
      <c r="G1250" s="28" t="s">
        <v>14</v>
      </c>
      <c r="H1250" s="91">
        <v>12500000</v>
      </c>
      <c r="I1250" s="91">
        <v>12500000</v>
      </c>
      <c r="J1250" s="28" t="s">
        <v>15</v>
      </c>
      <c r="K1250" s="28" t="s">
        <v>1091</v>
      </c>
      <c r="L1250" s="28" t="s">
        <v>1092</v>
      </c>
    </row>
    <row r="1251" spans="2:12" ht="48" x14ac:dyDescent="0.2">
      <c r="B1251" s="300">
        <v>80111601</v>
      </c>
      <c r="C1251" s="301" t="s">
        <v>1105</v>
      </c>
      <c r="D1251" s="90">
        <v>42017</v>
      </c>
      <c r="E1251" s="28">
        <v>12</v>
      </c>
      <c r="F1251" s="28" t="s">
        <v>74</v>
      </c>
      <c r="G1251" s="28" t="s">
        <v>14</v>
      </c>
      <c r="H1251" s="91">
        <v>19200000</v>
      </c>
      <c r="I1251" s="91">
        <v>19200000</v>
      </c>
      <c r="J1251" s="28" t="s">
        <v>15</v>
      </c>
      <c r="K1251" s="28" t="s">
        <v>1091</v>
      </c>
      <c r="L1251" s="28" t="s">
        <v>1092</v>
      </c>
    </row>
    <row r="1252" spans="2:12" ht="48" x14ac:dyDescent="0.2">
      <c r="B1252" s="300">
        <v>80101507</v>
      </c>
      <c r="C1252" s="301" t="s">
        <v>1106</v>
      </c>
      <c r="D1252" s="90">
        <v>42017</v>
      </c>
      <c r="E1252" s="28">
        <v>12</v>
      </c>
      <c r="F1252" s="28" t="s">
        <v>74</v>
      </c>
      <c r="G1252" s="28" t="s">
        <v>14</v>
      </c>
      <c r="H1252" s="91">
        <v>19200000</v>
      </c>
      <c r="I1252" s="91">
        <v>19200000</v>
      </c>
      <c r="J1252" s="28" t="s">
        <v>15</v>
      </c>
      <c r="K1252" s="28" t="s">
        <v>1091</v>
      </c>
      <c r="L1252" s="28" t="s">
        <v>1092</v>
      </c>
    </row>
    <row r="1253" spans="2:12" ht="48" x14ac:dyDescent="0.2">
      <c r="B1253" s="300">
        <v>80111601</v>
      </c>
      <c r="C1253" s="301" t="s">
        <v>1107</v>
      </c>
      <c r="D1253" s="90">
        <v>42017</v>
      </c>
      <c r="E1253" s="28">
        <v>12</v>
      </c>
      <c r="F1253" s="28" t="s">
        <v>74</v>
      </c>
      <c r="G1253" s="28" t="s">
        <v>14</v>
      </c>
      <c r="H1253" s="91">
        <v>36000000</v>
      </c>
      <c r="I1253" s="91">
        <v>36000000</v>
      </c>
      <c r="J1253" s="28" t="s">
        <v>15</v>
      </c>
      <c r="K1253" s="28" t="s">
        <v>1091</v>
      </c>
      <c r="L1253" s="28" t="s">
        <v>1092</v>
      </c>
    </row>
    <row r="1254" spans="2:12" ht="48" x14ac:dyDescent="0.2">
      <c r="B1254" s="300">
        <v>80111614</v>
      </c>
      <c r="C1254" s="301" t="s">
        <v>1108</v>
      </c>
      <c r="D1254" s="90">
        <v>42017</v>
      </c>
      <c r="E1254" s="28">
        <v>5</v>
      </c>
      <c r="F1254" s="28" t="s">
        <v>74</v>
      </c>
      <c r="G1254" s="28" t="s">
        <v>14</v>
      </c>
      <c r="H1254" s="91">
        <v>12500000</v>
      </c>
      <c r="I1254" s="91">
        <v>25000000</v>
      </c>
      <c r="J1254" s="28" t="s">
        <v>15</v>
      </c>
      <c r="K1254" s="28" t="s">
        <v>1091</v>
      </c>
      <c r="L1254" s="28" t="s">
        <v>1092</v>
      </c>
    </row>
    <row r="1255" spans="2:12" ht="48" x14ac:dyDescent="0.2">
      <c r="B1255" s="300">
        <v>78111808</v>
      </c>
      <c r="C1255" s="301" t="s">
        <v>1109</v>
      </c>
      <c r="D1255" s="90">
        <v>42017</v>
      </c>
      <c r="E1255" s="28">
        <v>12</v>
      </c>
      <c r="F1255" s="28" t="s">
        <v>74</v>
      </c>
      <c r="G1255" s="28" t="s">
        <v>14</v>
      </c>
      <c r="H1255" s="246">
        <v>54000000</v>
      </c>
      <c r="I1255" s="91">
        <v>54000000</v>
      </c>
      <c r="J1255" s="28" t="s">
        <v>15</v>
      </c>
      <c r="K1255" s="28" t="s">
        <v>1091</v>
      </c>
      <c r="L1255" s="28" t="s">
        <v>1092</v>
      </c>
    </row>
    <row r="1256" spans="2:12" ht="48" x14ac:dyDescent="0.2">
      <c r="B1256" s="300">
        <v>78111808</v>
      </c>
      <c r="C1256" s="301" t="s">
        <v>1109</v>
      </c>
      <c r="D1256" s="90">
        <v>42018</v>
      </c>
      <c r="E1256" s="28">
        <v>12</v>
      </c>
      <c r="F1256" s="28" t="s">
        <v>1159</v>
      </c>
      <c r="G1256" s="28" t="s">
        <v>14</v>
      </c>
      <c r="H1256" s="246">
        <v>54000000</v>
      </c>
      <c r="I1256" s="91">
        <v>54000000</v>
      </c>
      <c r="J1256" s="28" t="s">
        <v>15</v>
      </c>
      <c r="K1256" s="28" t="s">
        <v>1091</v>
      </c>
      <c r="L1256" s="28" t="s">
        <v>1092</v>
      </c>
    </row>
    <row r="1257" spans="2:12" ht="48" x14ac:dyDescent="0.2">
      <c r="B1257" s="300">
        <v>14111507</v>
      </c>
      <c r="C1257" s="301" t="s">
        <v>1110</v>
      </c>
      <c r="D1257" s="90">
        <v>42020</v>
      </c>
      <c r="E1257" s="28">
        <v>12</v>
      </c>
      <c r="F1257" s="28" t="s">
        <v>1158</v>
      </c>
      <c r="G1257" s="28" t="s">
        <v>14</v>
      </c>
      <c r="H1257" s="246">
        <v>39560655</v>
      </c>
      <c r="I1257" s="91">
        <v>39560655</v>
      </c>
      <c r="J1257" s="28" t="s">
        <v>15</v>
      </c>
      <c r="K1257" s="28" t="s">
        <v>1091</v>
      </c>
      <c r="L1257" s="28" t="s">
        <v>1092</v>
      </c>
    </row>
    <row r="1258" spans="2:12" ht="48" x14ac:dyDescent="0.2">
      <c r="B1258" s="300">
        <v>43211508</v>
      </c>
      <c r="C1258" s="301" t="s">
        <v>1111</v>
      </c>
      <c r="D1258" s="90">
        <v>42020</v>
      </c>
      <c r="E1258" s="28">
        <v>12</v>
      </c>
      <c r="F1258" s="28" t="s">
        <v>1158</v>
      </c>
      <c r="G1258" s="28" t="s">
        <v>14</v>
      </c>
      <c r="H1258" s="246">
        <v>39692571</v>
      </c>
      <c r="I1258" s="91">
        <v>39692571</v>
      </c>
      <c r="J1258" s="28" t="s">
        <v>15</v>
      </c>
      <c r="K1258" s="28" t="s">
        <v>1091</v>
      </c>
      <c r="L1258" s="28" t="s">
        <v>1092</v>
      </c>
    </row>
    <row r="1259" spans="2:12" ht="48" x14ac:dyDescent="0.2">
      <c r="B1259" s="300">
        <v>72103300</v>
      </c>
      <c r="C1259" s="301" t="s">
        <v>1112</v>
      </c>
      <c r="D1259" s="90">
        <v>42020</v>
      </c>
      <c r="E1259" s="28">
        <v>12</v>
      </c>
      <c r="F1259" s="28" t="s">
        <v>1159</v>
      </c>
      <c r="G1259" s="28" t="s">
        <v>14</v>
      </c>
      <c r="H1259" s="246">
        <v>46452910</v>
      </c>
      <c r="I1259" s="91">
        <v>46452910</v>
      </c>
      <c r="J1259" s="28" t="s">
        <v>15</v>
      </c>
      <c r="K1259" s="28" t="s">
        <v>1091</v>
      </c>
      <c r="L1259" s="28" t="s">
        <v>1092</v>
      </c>
    </row>
    <row r="1260" spans="2:12" ht="48" x14ac:dyDescent="0.2">
      <c r="B1260" s="300">
        <v>82121503</v>
      </c>
      <c r="C1260" s="301" t="s">
        <v>1113</v>
      </c>
      <c r="D1260" s="90">
        <v>42020</v>
      </c>
      <c r="E1260" s="28">
        <v>12</v>
      </c>
      <c r="F1260" s="28" t="s">
        <v>1159</v>
      </c>
      <c r="G1260" s="28" t="s">
        <v>14</v>
      </c>
      <c r="H1260" s="246">
        <v>6198155</v>
      </c>
      <c r="I1260" s="91">
        <v>6198155</v>
      </c>
      <c r="J1260" s="28" t="s">
        <v>15</v>
      </c>
      <c r="K1260" s="28" t="s">
        <v>1091</v>
      </c>
      <c r="L1260" s="28" t="s">
        <v>1092</v>
      </c>
    </row>
    <row r="1261" spans="2:12" ht="36" x14ac:dyDescent="0.2">
      <c r="B1261" s="103">
        <v>80111601</v>
      </c>
      <c r="C1261" s="89" t="s">
        <v>549</v>
      </c>
      <c r="D1261" s="25">
        <v>42035</v>
      </c>
      <c r="E1261" s="22" t="s">
        <v>12</v>
      </c>
      <c r="F1261" s="11" t="s">
        <v>58</v>
      </c>
      <c r="G1261" s="11" t="s">
        <v>14</v>
      </c>
      <c r="H1261" s="245">
        <v>35200000</v>
      </c>
      <c r="I1261" s="245">
        <f>SUM(H1261)</f>
        <v>35200000</v>
      </c>
      <c r="J1261" s="22" t="s">
        <v>57</v>
      </c>
      <c r="K1261" s="22" t="s">
        <v>56</v>
      </c>
      <c r="L1261" s="11" t="s">
        <v>550</v>
      </c>
    </row>
    <row r="1262" spans="2:12" ht="36" x14ac:dyDescent="0.2">
      <c r="B1262" s="103">
        <v>80111601</v>
      </c>
      <c r="C1262" s="89" t="s">
        <v>549</v>
      </c>
      <c r="D1262" s="25">
        <v>42035</v>
      </c>
      <c r="E1262" s="22" t="s">
        <v>33</v>
      </c>
      <c r="F1262" s="11" t="s">
        <v>58</v>
      </c>
      <c r="G1262" s="11" t="s">
        <v>14</v>
      </c>
      <c r="H1262" s="245">
        <v>26400000</v>
      </c>
      <c r="I1262" s="245">
        <v>26400000</v>
      </c>
      <c r="J1262" s="22" t="s">
        <v>57</v>
      </c>
      <c r="K1262" s="22" t="s">
        <v>56</v>
      </c>
      <c r="L1262" s="11" t="s">
        <v>550</v>
      </c>
    </row>
    <row r="1263" spans="2:12" ht="36" x14ac:dyDescent="0.2">
      <c r="B1263" s="103">
        <v>80111601</v>
      </c>
      <c r="C1263" s="89" t="s">
        <v>549</v>
      </c>
      <c r="D1263" s="25">
        <v>42035</v>
      </c>
      <c r="E1263" s="22" t="s">
        <v>33</v>
      </c>
      <c r="F1263" s="11" t="s">
        <v>58</v>
      </c>
      <c r="G1263" s="11" t="s">
        <v>14</v>
      </c>
      <c r="H1263" s="245">
        <v>26400000</v>
      </c>
      <c r="I1263" s="245">
        <v>26400000</v>
      </c>
      <c r="J1263" s="22" t="s">
        <v>57</v>
      </c>
      <c r="K1263" s="22" t="s">
        <v>56</v>
      </c>
      <c r="L1263" s="11" t="s">
        <v>550</v>
      </c>
    </row>
    <row r="1264" spans="2:12" ht="36" x14ac:dyDescent="0.2">
      <c r="B1264" s="103">
        <v>80111601</v>
      </c>
      <c r="C1264" s="89" t="s">
        <v>549</v>
      </c>
      <c r="D1264" s="25">
        <v>42035</v>
      </c>
      <c r="E1264" s="22" t="s">
        <v>33</v>
      </c>
      <c r="F1264" s="11" t="s">
        <v>58</v>
      </c>
      <c r="G1264" s="11" t="s">
        <v>14</v>
      </c>
      <c r="H1264" s="245">
        <v>27500000</v>
      </c>
      <c r="I1264" s="245">
        <v>27500000</v>
      </c>
      <c r="J1264" s="22" t="s">
        <v>57</v>
      </c>
      <c r="K1264" s="22" t="s">
        <v>56</v>
      </c>
      <c r="L1264" s="11" t="s">
        <v>550</v>
      </c>
    </row>
    <row r="1265" spans="2:12" ht="36" x14ac:dyDescent="0.2">
      <c r="B1265" s="103">
        <v>80111601</v>
      </c>
      <c r="C1265" s="89" t="s">
        <v>549</v>
      </c>
      <c r="D1265" s="25">
        <v>42035</v>
      </c>
      <c r="E1265" s="22" t="s">
        <v>33</v>
      </c>
      <c r="F1265" s="11" t="s">
        <v>58</v>
      </c>
      <c r="G1265" s="11" t="s">
        <v>14</v>
      </c>
      <c r="H1265" s="245">
        <v>35200000</v>
      </c>
      <c r="I1265" s="245">
        <v>35200000</v>
      </c>
      <c r="J1265" s="22" t="s">
        <v>57</v>
      </c>
      <c r="K1265" s="22" t="s">
        <v>56</v>
      </c>
      <c r="L1265" s="11" t="s">
        <v>550</v>
      </c>
    </row>
    <row r="1266" spans="2:12" ht="36" x14ac:dyDescent="0.2">
      <c r="B1266" s="22">
        <v>80161500</v>
      </c>
      <c r="C1266" s="11" t="s">
        <v>549</v>
      </c>
      <c r="D1266" s="25">
        <v>42035</v>
      </c>
      <c r="E1266" s="22" t="s">
        <v>12</v>
      </c>
      <c r="F1266" s="11" t="s">
        <v>58</v>
      </c>
      <c r="G1266" s="11" t="s">
        <v>14</v>
      </c>
      <c r="H1266" s="245">
        <v>42000000</v>
      </c>
      <c r="I1266" s="245">
        <v>42000000</v>
      </c>
      <c r="J1266" s="22" t="s">
        <v>57</v>
      </c>
      <c r="K1266" s="22" t="s">
        <v>56</v>
      </c>
      <c r="L1266" s="11" t="s">
        <v>550</v>
      </c>
    </row>
    <row r="1267" spans="2:12" ht="36" x14ac:dyDescent="0.2">
      <c r="B1267" s="103">
        <v>80111601</v>
      </c>
      <c r="C1267" s="89" t="s">
        <v>549</v>
      </c>
      <c r="D1267" s="25">
        <v>42035</v>
      </c>
      <c r="E1267" s="22" t="s">
        <v>33</v>
      </c>
      <c r="F1267" s="11" t="s">
        <v>58</v>
      </c>
      <c r="G1267" s="11" t="s">
        <v>14</v>
      </c>
      <c r="H1267" s="245">
        <v>33000000</v>
      </c>
      <c r="I1267" s="245">
        <v>33000000</v>
      </c>
      <c r="J1267" s="22" t="s">
        <v>57</v>
      </c>
      <c r="K1267" s="22" t="s">
        <v>56</v>
      </c>
      <c r="L1267" s="11" t="s">
        <v>550</v>
      </c>
    </row>
    <row r="1268" spans="2:12" ht="36" x14ac:dyDescent="0.2">
      <c r="B1268" s="103">
        <v>80111601</v>
      </c>
      <c r="C1268" s="89" t="s">
        <v>549</v>
      </c>
      <c r="D1268" s="25">
        <v>42035</v>
      </c>
      <c r="E1268" s="22" t="s">
        <v>12</v>
      </c>
      <c r="F1268" s="11" t="s">
        <v>58</v>
      </c>
      <c r="G1268" s="11" t="s">
        <v>14</v>
      </c>
      <c r="H1268" s="245">
        <v>42000000</v>
      </c>
      <c r="I1268" s="245">
        <v>42000000</v>
      </c>
      <c r="J1268" s="22" t="s">
        <v>57</v>
      </c>
      <c r="K1268" s="22" t="s">
        <v>56</v>
      </c>
      <c r="L1268" s="11" t="s">
        <v>550</v>
      </c>
    </row>
    <row r="1269" spans="2:12" ht="36" x14ac:dyDescent="0.2">
      <c r="B1269" s="103">
        <v>80111601</v>
      </c>
      <c r="C1269" s="89" t="s">
        <v>551</v>
      </c>
      <c r="D1269" s="25">
        <v>42035</v>
      </c>
      <c r="E1269" s="22" t="s">
        <v>33</v>
      </c>
      <c r="F1269" s="11" t="s">
        <v>58</v>
      </c>
      <c r="G1269" s="11" t="s">
        <v>14</v>
      </c>
      <c r="H1269" s="245">
        <v>19800000</v>
      </c>
      <c r="I1269" s="245">
        <v>19800000</v>
      </c>
      <c r="J1269" s="22" t="s">
        <v>57</v>
      </c>
      <c r="K1269" s="22" t="s">
        <v>56</v>
      </c>
      <c r="L1269" s="11" t="s">
        <v>550</v>
      </c>
    </row>
    <row r="1270" spans="2:12" ht="36" x14ac:dyDescent="0.2">
      <c r="B1270" s="103">
        <v>80111601</v>
      </c>
      <c r="C1270" s="89" t="s">
        <v>549</v>
      </c>
      <c r="D1270" s="25">
        <v>42035</v>
      </c>
      <c r="E1270" s="22" t="s">
        <v>33</v>
      </c>
      <c r="F1270" s="11" t="s">
        <v>58</v>
      </c>
      <c r="G1270" s="11" t="s">
        <v>14</v>
      </c>
      <c r="H1270" s="245">
        <v>27500000</v>
      </c>
      <c r="I1270" s="245">
        <v>27500000</v>
      </c>
      <c r="J1270" s="22" t="s">
        <v>57</v>
      </c>
      <c r="K1270" s="22" t="s">
        <v>56</v>
      </c>
      <c r="L1270" s="11" t="s">
        <v>550</v>
      </c>
    </row>
    <row r="1271" spans="2:12" ht="36" x14ac:dyDescent="0.2">
      <c r="B1271" s="103">
        <v>80161500</v>
      </c>
      <c r="C1271" s="89" t="s">
        <v>551</v>
      </c>
      <c r="D1271" s="25">
        <v>42035</v>
      </c>
      <c r="E1271" s="22" t="s">
        <v>33</v>
      </c>
      <c r="F1271" s="11" t="s">
        <v>58</v>
      </c>
      <c r="G1271" s="11" t="s">
        <v>14</v>
      </c>
      <c r="H1271" s="245">
        <v>19800000</v>
      </c>
      <c r="I1271" s="245">
        <v>19800000</v>
      </c>
      <c r="J1271" s="22" t="s">
        <v>57</v>
      </c>
      <c r="K1271" s="22" t="s">
        <v>56</v>
      </c>
      <c r="L1271" s="11" t="s">
        <v>550</v>
      </c>
    </row>
    <row r="1272" spans="2:12" ht="36" x14ac:dyDescent="0.2">
      <c r="B1272" s="103">
        <v>80111601</v>
      </c>
      <c r="C1272" s="89" t="s">
        <v>549</v>
      </c>
      <c r="D1272" s="25">
        <v>42035</v>
      </c>
      <c r="E1272" s="22" t="s">
        <v>33</v>
      </c>
      <c r="F1272" s="11" t="s">
        <v>58</v>
      </c>
      <c r="G1272" s="11" t="s">
        <v>14</v>
      </c>
      <c r="H1272" s="245">
        <v>10000000</v>
      </c>
      <c r="I1272" s="245">
        <v>10000000</v>
      </c>
      <c r="J1272" s="22" t="s">
        <v>57</v>
      </c>
      <c r="K1272" s="22" t="s">
        <v>56</v>
      </c>
      <c r="L1272" s="11" t="s">
        <v>550</v>
      </c>
    </row>
    <row r="1273" spans="2:12" ht="36" x14ac:dyDescent="0.2">
      <c r="B1273" s="22">
        <v>80161500</v>
      </c>
      <c r="C1273" s="11" t="s">
        <v>549</v>
      </c>
      <c r="D1273" s="25">
        <v>42035</v>
      </c>
      <c r="E1273" s="22" t="s">
        <v>33</v>
      </c>
      <c r="F1273" s="11" t="s">
        <v>58</v>
      </c>
      <c r="G1273" s="11" t="s">
        <v>14</v>
      </c>
      <c r="H1273" s="245">
        <v>22000000</v>
      </c>
      <c r="I1273" s="245">
        <v>22000000</v>
      </c>
      <c r="J1273" s="22" t="s">
        <v>57</v>
      </c>
      <c r="K1273" s="22" t="s">
        <v>56</v>
      </c>
      <c r="L1273" s="11" t="s">
        <v>550</v>
      </c>
    </row>
    <row r="1274" spans="2:12" ht="36" x14ac:dyDescent="0.2">
      <c r="B1274" s="103">
        <v>80111601</v>
      </c>
      <c r="C1274" s="11" t="s">
        <v>549</v>
      </c>
      <c r="D1274" s="25">
        <v>42035</v>
      </c>
      <c r="E1274" s="22" t="s">
        <v>33</v>
      </c>
      <c r="F1274" s="11" t="s">
        <v>58</v>
      </c>
      <c r="G1274" s="11" t="s">
        <v>14</v>
      </c>
      <c r="H1274" s="245">
        <v>33000000</v>
      </c>
      <c r="I1274" s="245">
        <v>33000000</v>
      </c>
      <c r="J1274" s="22" t="s">
        <v>57</v>
      </c>
      <c r="K1274" s="22" t="s">
        <v>56</v>
      </c>
      <c r="L1274" s="11" t="s">
        <v>550</v>
      </c>
    </row>
    <row r="1275" spans="2:12" ht="36" x14ac:dyDescent="0.2">
      <c r="B1275" s="103">
        <v>80111604</v>
      </c>
      <c r="C1275" s="11" t="s">
        <v>551</v>
      </c>
      <c r="D1275" s="25">
        <v>42035</v>
      </c>
      <c r="E1275" s="22" t="s">
        <v>33</v>
      </c>
      <c r="F1275" s="11" t="s">
        <v>58</v>
      </c>
      <c r="G1275" s="11" t="s">
        <v>14</v>
      </c>
      <c r="H1275" s="245">
        <v>19800000</v>
      </c>
      <c r="I1275" s="245">
        <v>19800000</v>
      </c>
      <c r="J1275" s="22" t="s">
        <v>57</v>
      </c>
      <c r="K1275" s="22" t="s">
        <v>56</v>
      </c>
      <c r="L1275" s="11" t="s">
        <v>550</v>
      </c>
    </row>
    <row r="1276" spans="2:12" ht="36" x14ac:dyDescent="0.2">
      <c r="B1276" s="22">
        <v>80120003</v>
      </c>
      <c r="C1276" s="11" t="s">
        <v>551</v>
      </c>
      <c r="D1276" s="25">
        <v>42035</v>
      </c>
      <c r="E1276" s="22" t="s">
        <v>33</v>
      </c>
      <c r="F1276" s="11" t="s">
        <v>58</v>
      </c>
      <c r="G1276" s="11" t="s">
        <v>14</v>
      </c>
      <c r="H1276" s="245">
        <v>16500000</v>
      </c>
      <c r="I1276" s="245">
        <v>16500000</v>
      </c>
      <c r="J1276" s="22" t="s">
        <v>57</v>
      </c>
      <c r="K1276" s="22" t="s">
        <v>56</v>
      </c>
      <c r="L1276" s="11" t="s">
        <v>550</v>
      </c>
    </row>
    <row r="1277" spans="2:12" ht="36" x14ac:dyDescent="0.2">
      <c r="B1277" s="22">
        <v>80120004</v>
      </c>
      <c r="C1277" s="11" t="s">
        <v>551</v>
      </c>
      <c r="D1277" s="25">
        <v>42035</v>
      </c>
      <c r="E1277" s="22" t="s">
        <v>33</v>
      </c>
      <c r="F1277" s="11" t="s">
        <v>58</v>
      </c>
      <c r="G1277" s="11" t="s">
        <v>14</v>
      </c>
      <c r="H1277" s="245">
        <v>22000000</v>
      </c>
      <c r="I1277" s="245">
        <v>22000000</v>
      </c>
      <c r="J1277" s="22" t="s">
        <v>57</v>
      </c>
      <c r="K1277" s="22" t="s">
        <v>56</v>
      </c>
      <c r="L1277" s="11" t="s">
        <v>550</v>
      </c>
    </row>
    <row r="1278" spans="2:12" ht="36" x14ac:dyDescent="0.2">
      <c r="B1278" s="22">
        <v>80161500</v>
      </c>
      <c r="C1278" s="11" t="s">
        <v>549</v>
      </c>
      <c r="D1278" s="25">
        <v>42035</v>
      </c>
      <c r="E1278" s="22" t="s">
        <v>33</v>
      </c>
      <c r="F1278" s="11" t="s">
        <v>58</v>
      </c>
      <c r="G1278" s="11" t="s">
        <v>14</v>
      </c>
      <c r="H1278" s="245">
        <v>27500000</v>
      </c>
      <c r="I1278" s="245">
        <v>27500000</v>
      </c>
      <c r="J1278" s="22" t="s">
        <v>57</v>
      </c>
      <c r="K1278" s="22" t="s">
        <v>56</v>
      </c>
      <c r="L1278" s="11" t="s">
        <v>550</v>
      </c>
    </row>
    <row r="1279" spans="2:12" ht="36" x14ac:dyDescent="0.2">
      <c r="B1279" s="22">
        <v>80161500</v>
      </c>
      <c r="C1279" s="11" t="s">
        <v>549</v>
      </c>
      <c r="D1279" s="25">
        <v>42035</v>
      </c>
      <c r="E1279" s="22" t="s">
        <v>33</v>
      </c>
      <c r="F1279" s="11" t="s">
        <v>58</v>
      </c>
      <c r="G1279" s="11" t="s">
        <v>14</v>
      </c>
      <c r="H1279" s="245">
        <v>26400000</v>
      </c>
      <c r="I1279" s="245">
        <v>26400000</v>
      </c>
      <c r="J1279" s="22" t="s">
        <v>57</v>
      </c>
      <c r="K1279" s="22" t="s">
        <v>56</v>
      </c>
      <c r="L1279" s="11" t="s">
        <v>550</v>
      </c>
    </row>
    <row r="1280" spans="2:12" ht="36" x14ac:dyDescent="0.2">
      <c r="B1280" s="22">
        <v>80161500</v>
      </c>
      <c r="C1280" s="11" t="s">
        <v>551</v>
      </c>
      <c r="D1280" s="25">
        <v>42035</v>
      </c>
      <c r="E1280" s="22" t="s">
        <v>33</v>
      </c>
      <c r="F1280" s="11" t="s">
        <v>58</v>
      </c>
      <c r="G1280" s="11" t="s">
        <v>14</v>
      </c>
      <c r="H1280" s="245">
        <v>25300000</v>
      </c>
      <c r="I1280" s="245">
        <v>25300000</v>
      </c>
      <c r="J1280" s="22" t="s">
        <v>57</v>
      </c>
      <c r="K1280" s="22" t="s">
        <v>56</v>
      </c>
      <c r="L1280" s="11" t="s">
        <v>550</v>
      </c>
    </row>
    <row r="1281" spans="2:12" ht="36" x14ac:dyDescent="0.2">
      <c r="B1281" s="22">
        <v>80161500</v>
      </c>
      <c r="C1281" s="11" t="s">
        <v>549</v>
      </c>
      <c r="D1281" s="25">
        <v>42035</v>
      </c>
      <c r="E1281" s="22" t="s">
        <v>33</v>
      </c>
      <c r="F1281" s="11" t="s">
        <v>58</v>
      </c>
      <c r="G1281" s="11" t="s">
        <v>14</v>
      </c>
      <c r="H1281" s="245">
        <v>27500000</v>
      </c>
      <c r="I1281" s="245">
        <v>27500000</v>
      </c>
      <c r="J1281" s="22" t="s">
        <v>57</v>
      </c>
      <c r="K1281" s="22" t="s">
        <v>56</v>
      </c>
      <c r="L1281" s="11" t="s">
        <v>550</v>
      </c>
    </row>
    <row r="1282" spans="2:12" ht="36" x14ac:dyDescent="0.2">
      <c r="B1282" s="22">
        <v>80161500</v>
      </c>
      <c r="C1282" s="11" t="s">
        <v>549</v>
      </c>
      <c r="D1282" s="25">
        <v>42035</v>
      </c>
      <c r="E1282" s="22" t="s">
        <v>33</v>
      </c>
      <c r="F1282" s="11" t="s">
        <v>58</v>
      </c>
      <c r="G1282" s="11" t="s">
        <v>14</v>
      </c>
      <c r="H1282" s="245">
        <v>37400000</v>
      </c>
      <c r="I1282" s="245">
        <v>37400000</v>
      </c>
      <c r="J1282" s="22" t="s">
        <v>57</v>
      </c>
      <c r="K1282" s="22" t="s">
        <v>56</v>
      </c>
      <c r="L1282" s="11" t="s">
        <v>550</v>
      </c>
    </row>
    <row r="1283" spans="2:12" ht="36" x14ac:dyDescent="0.2">
      <c r="B1283" s="22">
        <v>80161500</v>
      </c>
      <c r="C1283" s="11" t="s">
        <v>549</v>
      </c>
      <c r="D1283" s="25">
        <v>42035</v>
      </c>
      <c r="E1283" s="22" t="s">
        <v>33</v>
      </c>
      <c r="F1283" s="11" t="s">
        <v>58</v>
      </c>
      <c r="G1283" s="11" t="s">
        <v>14</v>
      </c>
      <c r="H1283" s="245">
        <v>38500000</v>
      </c>
      <c r="I1283" s="245">
        <v>38500000</v>
      </c>
      <c r="J1283" s="22" t="s">
        <v>57</v>
      </c>
      <c r="K1283" s="22" t="s">
        <v>56</v>
      </c>
      <c r="L1283" s="11" t="s">
        <v>550</v>
      </c>
    </row>
    <row r="1284" spans="2:12" ht="36" x14ac:dyDescent="0.2">
      <c r="B1284" s="22">
        <v>8012018</v>
      </c>
      <c r="C1284" s="11" t="s">
        <v>549</v>
      </c>
      <c r="D1284" s="25">
        <v>42035</v>
      </c>
      <c r="E1284" s="22" t="s">
        <v>33</v>
      </c>
      <c r="F1284" s="11" t="s">
        <v>58</v>
      </c>
      <c r="G1284" s="11" t="s">
        <v>14</v>
      </c>
      <c r="H1284" s="245">
        <v>38500000</v>
      </c>
      <c r="I1284" s="245">
        <v>38500000</v>
      </c>
      <c r="J1284" s="22" t="s">
        <v>57</v>
      </c>
      <c r="K1284" s="22" t="s">
        <v>56</v>
      </c>
      <c r="L1284" s="11" t="s">
        <v>550</v>
      </c>
    </row>
    <row r="1285" spans="2:12" ht="36" x14ac:dyDescent="0.2">
      <c r="B1285" s="22">
        <v>82121503</v>
      </c>
      <c r="C1285" s="11" t="s">
        <v>552</v>
      </c>
      <c r="D1285" s="25">
        <v>42035</v>
      </c>
      <c r="E1285" s="22" t="s">
        <v>33</v>
      </c>
      <c r="F1285" s="11" t="s">
        <v>160</v>
      </c>
      <c r="G1285" s="11" t="s">
        <v>14</v>
      </c>
      <c r="H1285" s="245">
        <v>8000000</v>
      </c>
      <c r="I1285" s="245">
        <v>8000000</v>
      </c>
      <c r="J1285" s="22" t="s">
        <v>57</v>
      </c>
      <c r="K1285" s="22" t="s">
        <v>56</v>
      </c>
      <c r="L1285" s="11" t="s">
        <v>550</v>
      </c>
    </row>
    <row r="1286" spans="2:12" ht="36" x14ac:dyDescent="0.2">
      <c r="B1286" s="22">
        <v>14111507</v>
      </c>
      <c r="C1286" s="11" t="s">
        <v>553</v>
      </c>
      <c r="D1286" s="25">
        <v>42035</v>
      </c>
      <c r="E1286" s="22" t="s">
        <v>33</v>
      </c>
      <c r="F1286" s="11" t="s">
        <v>160</v>
      </c>
      <c r="G1286" s="11" t="s">
        <v>14</v>
      </c>
      <c r="H1286" s="245">
        <v>1000000</v>
      </c>
      <c r="I1286" s="245">
        <v>1000000</v>
      </c>
      <c r="J1286" s="22" t="s">
        <v>57</v>
      </c>
      <c r="K1286" s="22" t="s">
        <v>56</v>
      </c>
      <c r="L1286" s="11" t="s">
        <v>550</v>
      </c>
    </row>
    <row r="1287" spans="2:12" ht="36" x14ac:dyDescent="0.2">
      <c r="B1287" s="22">
        <v>56101703</v>
      </c>
      <c r="C1287" s="11" t="s">
        <v>554</v>
      </c>
      <c r="D1287" s="25">
        <v>42035</v>
      </c>
      <c r="E1287" s="22" t="s">
        <v>555</v>
      </c>
      <c r="F1287" s="11" t="s">
        <v>1158</v>
      </c>
      <c r="G1287" s="11" t="s">
        <v>14</v>
      </c>
      <c r="H1287" s="245">
        <v>106296000</v>
      </c>
      <c r="I1287" s="245">
        <v>106296000</v>
      </c>
      <c r="J1287" s="22" t="s">
        <v>57</v>
      </c>
      <c r="K1287" s="22" t="s">
        <v>56</v>
      </c>
      <c r="L1287" s="11" t="s">
        <v>550</v>
      </c>
    </row>
    <row r="1288" spans="2:12" ht="36" x14ac:dyDescent="0.2">
      <c r="B1288" s="22">
        <v>73152108</v>
      </c>
      <c r="C1288" s="11" t="s">
        <v>556</v>
      </c>
      <c r="D1288" s="25">
        <v>42035</v>
      </c>
      <c r="E1288" s="22" t="s">
        <v>29</v>
      </c>
      <c r="F1288" s="11" t="s">
        <v>160</v>
      </c>
      <c r="G1288" s="11" t="s">
        <v>14</v>
      </c>
      <c r="H1288" s="245">
        <v>15763909</v>
      </c>
      <c r="I1288" s="245">
        <v>15763909</v>
      </c>
      <c r="J1288" s="22" t="s">
        <v>57</v>
      </c>
      <c r="K1288" s="22" t="s">
        <v>56</v>
      </c>
      <c r="L1288" s="11" t="s">
        <v>550</v>
      </c>
    </row>
    <row r="1289" spans="2:12" ht="36" x14ac:dyDescent="0.2">
      <c r="B1289" s="22">
        <v>82121503</v>
      </c>
      <c r="C1289" s="11" t="s">
        <v>557</v>
      </c>
      <c r="D1289" s="25">
        <v>42035</v>
      </c>
      <c r="E1289" s="22" t="s">
        <v>555</v>
      </c>
      <c r="F1289" s="11" t="s">
        <v>160</v>
      </c>
      <c r="G1289" s="11" t="s">
        <v>14</v>
      </c>
      <c r="H1289" s="245">
        <v>35000000</v>
      </c>
      <c r="I1289" s="245">
        <v>35000000</v>
      </c>
      <c r="J1289" s="22" t="s">
        <v>57</v>
      </c>
      <c r="K1289" s="22" t="s">
        <v>56</v>
      </c>
      <c r="L1289" s="11" t="s">
        <v>550</v>
      </c>
    </row>
    <row r="1290" spans="2:12" ht="36" x14ac:dyDescent="0.2">
      <c r="B1290" s="22">
        <v>78111808</v>
      </c>
      <c r="C1290" s="11" t="s">
        <v>558</v>
      </c>
      <c r="D1290" s="25">
        <v>42035</v>
      </c>
      <c r="E1290" s="22" t="s">
        <v>29</v>
      </c>
      <c r="F1290" s="11" t="s">
        <v>160</v>
      </c>
      <c r="G1290" s="11" t="s">
        <v>14</v>
      </c>
      <c r="H1290" s="245">
        <v>18148000</v>
      </c>
      <c r="I1290" s="245">
        <v>18148000</v>
      </c>
      <c r="J1290" s="22" t="s">
        <v>57</v>
      </c>
      <c r="K1290" s="22" t="s">
        <v>56</v>
      </c>
      <c r="L1290" s="11" t="s">
        <v>550</v>
      </c>
    </row>
    <row r="1291" spans="2:12" ht="36" x14ac:dyDescent="0.2">
      <c r="B1291" s="22">
        <v>55101504</v>
      </c>
      <c r="C1291" s="11" t="s">
        <v>559</v>
      </c>
      <c r="D1291" s="25">
        <v>42035</v>
      </c>
      <c r="E1291" s="22" t="s">
        <v>29</v>
      </c>
      <c r="F1291" s="11" t="s">
        <v>160</v>
      </c>
      <c r="G1291" s="11" t="s">
        <v>14</v>
      </c>
      <c r="H1291" s="245">
        <v>56868360</v>
      </c>
      <c r="I1291" s="245">
        <v>56868360</v>
      </c>
      <c r="J1291" s="22" t="s">
        <v>57</v>
      </c>
      <c r="K1291" s="22" t="s">
        <v>56</v>
      </c>
      <c r="L1291" s="11" t="s">
        <v>550</v>
      </c>
    </row>
    <row r="1292" spans="2:12" ht="36" x14ac:dyDescent="0.2">
      <c r="B1292" s="22">
        <v>43211508</v>
      </c>
      <c r="C1292" s="11" t="s">
        <v>560</v>
      </c>
      <c r="D1292" s="25">
        <v>42035</v>
      </c>
      <c r="E1292" s="22" t="s">
        <v>29</v>
      </c>
      <c r="F1292" s="11" t="s">
        <v>1158</v>
      </c>
      <c r="G1292" s="11" t="s">
        <v>14</v>
      </c>
      <c r="H1292" s="245">
        <v>163164360</v>
      </c>
      <c r="I1292" s="245">
        <v>163164360</v>
      </c>
      <c r="J1292" s="22" t="s">
        <v>57</v>
      </c>
      <c r="K1292" s="22" t="s">
        <v>56</v>
      </c>
      <c r="L1292" s="11" t="s">
        <v>550</v>
      </c>
    </row>
    <row r="1293" spans="2:12" ht="36" x14ac:dyDescent="0.2">
      <c r="B1293" s="22">
        <v>78111808</v>
      </c>
      <c r="C1293" s="11" t="s">
        <v>561</v>
      </c>
      <c r="D1293" s="25">
        <v>42035</v>
      </c>
      <c r="E1293" s="22" t="s">
        <v>29</v>
      </c>
      <c r="F1293" s="11" t="s">
        <v>160</v>
      </c>
      <c r="G1293" s="11" t="s">
        <v>14</v>
      </c>
      <c r="H1293" s="245">
        <v>53148000</v>
      </c>
      <c r="I1293" s="245">
        <v>53148000</v>
      </c>
      <c r="J1293" s="22" t="s">
        <v>57</v>
      </c>
      <c r="K1293" s="22" t="s">
        <v>56</v>
      </c>
      <c r="L1293" s="11" t="s">
        <v>550</v>
      </c>
    </row>
    <row r="1294" spans="2:12" ht="36" x14ac:dyDescent="0.2">
      <c r="B1294" s="142">
        <v>46180000</v>
      </c>
      <c r="C1294" s="92" t="s">
        <v>562</v>
      </c>
      <c r="D1294" s="11" t="s">
        <v>377</v>
      </c>
      <c r="E1294" s="93" t="s">
        <v>507</v>
      </c>
      <c r="F1294" s="11" t="s">
        <v>160</v>
      </c>
      <c r="G1294" s="11" t="s">
        <v>14</v>
      </c>
      <c r="H1294" s="248">
        <v>20000000</v>
      </c>
      <c r="I1294" s="249">
        <v>20000000</v>
      </c>
      <c r="J1294" s="21" t="s">
        <v>57</v>
      </c>
      <c r="K1294" s="31" t="s">
        <v>56</v>
      </c>
      <c r="L1294" s="92" t="s">
        <v>563</v>
      </c>
    </row>
    <row r="1295" spans="2:12" ht="36" x14ac:dyDescent="0.2">
      <c r="B1295" s="142">
        <v>77111500</v>
      </c>
      <c r="C1295" s="92" t="s">
        <v>564</v>
      </c>
      <c r="D1295" s="11" t="s">
        <v>331</v>
      </c>
      <c r="E1295" s="93" t="s">
        <v>170</v>
      </c>
      <c r="F1295" s="11" t="s">
        <v>160</v>
      </c>
      <c r="G1295" s="11" t="s">
        <v>14</v>
      </c>
      <c r="H1295" s="248">
        <v>45000000</v>
      </c>
      <c r="I1295" s="249">
        <v>45000000</v>
      </c>
      <c r="J1295" s="21" t="s">
        <v>57</v>
      </c>
      <c r="K1295" s="31" t="s">
        <v>56</v>
      </c>
      <c r="L1295" s="92" t="s">
        <v>563</v>
      </c>
    </row>
    <row r="1296" spans="2:12" ht="48" x14ac:dyDescent="0.2">
      <c r="B1296" s="142">
        <v>72153606</v>
      </c>
      <c r="C1296" s="92" t="s">
        <v>1160</v>
      </c>
      <c r="D1296" s="11" t="s">
        <v>331</v>
      </c>
      <c r="E1296" s="93" t="s">
        <v>165</v>
      </c>
      <c r="F1296" s="11" t="s">
        <v>1161</v>
      </c>
      <c r="G1296" s="11" t="s">
        <v>14</v>
      </c>
      <c r="H1296" s="248">
        <v>200000000</v>
      </c>
      <c r="I1296" s="249">
        <v>200000000</v>
      </c>
      <c r="J1296" s="21" t="s">
        <v>57</v>
      </c>
      <c r="K1296" s="31" t="s">
        <v>56</v>
      </c>
      <c r="L1296" s="92" t="s">
        <v>563</v>
      </c>
    </row>
    <row r="1297" spans="2:12" ht="36" x14ac:dyDescent="0.2">
      <c r="B1297" s="142">
        <v>80121704</v>
      </c>
      <c r="C1297" s="92" t="s">
        <v>565</v>
      </c>
      <c r="D1297" s="11" t="s">
        <v>381</v>
      </c>
      <c r="E1297" s="93" t="s">
        <v>203</v>
      </c>
      <c r="F1297" s="11" t="s">
        <v>58</v>
      </c>
      <c r="G1297" s="11" t="s">
        <v>14</v>
      </c>
      <c r="H1297" s="248">
        <v>763200000</v>
      </c>
      <c r="I1297" s="249">
        <v>763200000</v>
      </c>
      <c r="J1297" s="21" t="s">
        <v>57</v>
      </c>
      <c r="K1297" s="31" t="s">
        <v>56</v>
      </c>
      <c r="L1297" s="92" t="s">
        <v>563</v>
      </c>
    </row>
    <row r="1298" spans="2:12" ht="60" x14ac:dyDescent="0.2">
      <c r="B1298" s="142">
        <v>72102900</v>
      </c>
      <c r="C1298" s="92" t="s">
        <v>566</v>
      </c>
      <c r="D1298" s="11" t="s">
        <v>381</v>
      </c>
      <c r="E1298" s="93" t="s">
        <v>567</v>
      </c>
      <c r="F1298" s="92" t="s">
        <v>173</v>
      </c>
      <c r="G1298" s="11" t="s">
        <v>14</v>
      </c>
      <c r="H1298" s="248">
        <v>5021314251</v>
      </c>
      <c r="I1298" s="249">
        <f>1864681878+74000000</f>
        <v>1938681878</v>
      </c>
      <c r="J1298" s="93" t="s">
        <v>568</v>
      </c>
      <c r="K1298" s="93" t="s">
        <v>569</v>
      </c>
      <c r="L1298" s="92" t="s">
        <v>563</v>
      </c>
    </row>
    <row r="1299" spans="2:12" ht="36" x14ac:dyDescent="0.2">
      <c r="B1299" s="142">
        <v>80111600</v>
      </c>
      <c r="C1299" s="92" t="s">
        <v>570</v>
      </c>
      <c r="D1299" s="11" t="s">
        <v>377</v>
      </c>
      <c r="E1299" s="93" t="s">
        <v>170</v>
      </c>
      <c r="F1299" s="92" t="s">
        <v>160</v>
      </c>
      <c r="G1299" s="11" t="s">
        <v>14</v>
      </c>
      <c r="H1299" s="248">
        <v>52200000</v>
      </c>
      <c r="I1299" s="249">
        <v>52200000</v>
      </c>
      <c r="J1299" s="21" t="s">
        <v>57</v>
      </c>
      <c r="K1299" s="31" t="s">
        <v>56</v>
      </c>
      <c r="L1299" s="92" t="s">
        <v>563</v>
      </c>
    </row>
    <row r="1300" spans="2:12" ht="36" x14ac:dyDescent="0.2">
      <c r="B1300" s="142">
        <v>76111500</v>
      </c>
      <c r="C1300" s="92" t="s">
        <v>1162</v>
      </c>
      <c r="D1300" s="11" t="s">
        <v>331</v>
      </c>
      <c r="E1300" s="93" t="s">
        <v>571</v>
      </c>
      <c r="F1300" s="92" t="s">
        <v>160</v>
      </c>
      <c r="G1300" s="11" t="s">
        <v>14</v>
      </c>
      <c r="H1300" s="248">
        <v>10000000</v>
      </c>
      <c r="I1300" s="249">
        <v>10000000</v>
      </c>
      <c r="J1300" s="21" t="s">
        <v>57</v>
      </c>
      <c r="K1300" s="31" t="s">
        <v>56</v>
      </c>
      <c r="L1300" s="92" t="s">
        <v>563</v>
      </c>
    </row>
    <row r="1301" spans="2:12" ht="36" x14ac:dyDescent="0.2">
      <c r="B1301" s="142">
        <v>76111500</v>
      </c>
      <c r="C1301" s="92" t="s">
        <v>1163</v>
      </c>
      <c r="D1301" s="11" t="s">
        <v>331</v>
      </c>
      <c r="E1301" s="93" t="s">
        <v>507</v>
      </c>
      <c r="F1301" s="92" t="s">
        <v>160</v>
      </c>
      <c r="G1301" s="11" t="s">
        <v>14</v>
      </c>
      <c r="H1301" s="248">
        <v>15000000</v>
      </c>
      <c r="I1301" s="249">
        <v>15000000</v>
      </c>
      <c r="J1301" s="21" t="s">
        <v>57</v>
      </c>
      <c r="K1301" s="31" t="s">
        <v>56</v>
      </c>
      <c r="L1301" s="92" t="s">
        <v>563</v>
      </c>
    </row>
    <row r="1302" spans="2:12" ht="36" x14ac:dyDescent="0.2">
      <c r="B1302" s="142">
        <v>80111600</v>
      </c>
      <c r="C1302" s="92" t="s">
        <v>572</v>
      </c>
      <c r="D1302" s="11" t="s">
        <v>377</v>
      </c>
      <c r="E1302" s="93" t="s">
        <v>507</v>
      </c>
      <c r="F1302" s="92" t="s">
        <v>160</v>
      </c>
      <c r="G1302" s="11" t="s">
        <v>14</v>
      </c>
      <c r="H1302" s="248">
        <v>35000000</v>
      </c>
      <c r="I1302" s="249">
        <v>35000000</v>
      </c>
      <c r="J1302" s="21" t="s">
        <v>57</v>
      </c>
      <c r="K1302" s="31" t="s">
        <v>56</v>
      </c>
      <c r="L1302" s="92" t="s">
        <v>563</v>
      </c>
    </row>
    <row r="1303" spans="2:12" ht="24" x14ac:dyDescent="0.2">
      <c r="B1303" s="256">
        <v>80111601</v>
      </c>
      <c r="C1303" s="92" t="s">
        <v>573</v>
      </c>
      <c r="D1303" s="11" t="s">
        <v>381</v>
      </c>
      <c r="E1303" s="11" t="s">
        <v>35</v>
      </c>
      <c r="F1303" s="92" t="s">
        <v>58</v>
      </c>
      <c r="G1303" s="11" t="s">
        <v>14</v>
      </c>
      <c r="H1303" s="250">
        <f>4000000*5</f>
        <v>20000000</v>
      </c>
      <c r="I1303" s="250">
        <f>4000000*5</f>
        <v>20000000</v>
      </c>
      <c r="J1303" s="21" t="s">
        <v>15</v>
      </c>
      <c r="K1303" s="22" t="s">
        <v>56</v>
      </c>
      <c r="L1303" s="18" t="s">
        <v>574</v>
      </c>
    </row>
    <row r="1304" spans="2:12" ht="24" x14ac:dyDescent="0.2">
      <c r="B1304" s="256">
        <v>80111601</v>
      </c>
      <c r="C1304" s="55" t="s">
        <v>575</v>
      </c>
      <c r="D1304" s="55" t="s">
        <v>381</v>
      </c>
      <c r="E1304" s="55" t="s">
        <v>35</v>
      </c>
      <c r="F1304" s="92" t="s">
        <v>58</v>
      </c>
      <c r="G1304" s="11" t="s">
        <v>14</v>
      </c>
      <c r="H1304" s="251">
        <f>2500000*5</f>
        <v>12500000</v>
      </c>
      <c r="I1304" s="251">
        <f>2500000*5</f>
        <v>12500000</v>
      </c>
      <c r="J1304" s="21" t="s">
        <v>15</v>
      </c>
      <c r="K1304" s="22" t="s">
        <v>56</v>
      </c>
      <c r="L1304" s="18" t="s">
        <v>574</v>
      </c>
    </row>
    <row r="1305" spans="2:12" ht="24" x14ac:dyDescent="0.2">
      <c r="B1305" s="256">
        <v>80111601</v>
      </c>
      <c r="C1305" s="55" t="s">
        <v>576</v>
      </c>
      <c r="D1305" s="55" t="s">
        <v>381</v>
      </c>
      <c r="E1305" s="55" t="s">
        <v>35</v>
      </c>
      <c r="F1305" s="92" t="s">
        <v>58</v>
      </c>
      <c r="G1305" s="11" t="s">
        <v>14</v>
      </c>
      <c r="H1305" s="252">
        <f>3000000*5</f>
        <v>15000000</v>
      </c>
      <c r="I1305" s="252">
        <f>3000000*5</f>
        <v>15000000</v>
      </c>
      <c r="J1305" s="21" t="s">
        <v>15</v>
      </c>
      <c r="K1305" s="22" t="s">
        <v>56</v>
      </c>
      <c r="L1305" s="18" t="s">
        <v>574</v>
      </c>
    </row>
    <row r="1306" spans="2:12" ht="24" x14ac:dyDescent="0.2">
      <c r="B1306" s="256">
        <v>80111601</v>
      </c>
      <c r="C1306" s="55" t="s">
        <v>577</v>
      </c>
      <c r="D1306" s="11" t="s">
        <v>381</v>
      </c>
      <c r="E1306" s="11" t="s">
        <v>35</v>
      </c>
      <c r="F1306" s="92" t="s">
        <v>58</v>
      </c>
      <c r="G1306" s="11" t="s">
        <v>14</v>
      </c>
      <c r="H1306" s="253">
        <f>4200000*5</f>
        <v>21000000</v>
      </c>
      <c r="I1306" s="253">
        <f>4200000*5</f>
        <v>21000000</v>
      </c>
      <c r="J1306" s="21" t="s">
        <v>15</v>
      </c>
      <c r="K1306" s="22" t="s">
        <v>56</v>
      </c>
      <c r="L1306" s="18" t="s">
        <v>574</v>
      </c>
    </row>
    <row r="1307" spans="2:12" ht="24" x14ac:dyDescent="0.2">
      <c r="B1307" s="256">
        <v>80111601</v>
      </c>
      <c r="C1307" s="14" t="s">
        <v>578</v>
      </c>
      <c r="D1307" s="11" t="s">
        <v>381</v>
      </c>
      <c r="E1307" s="11" t="s">
        <v>35</v>
      </c>
      <c r="F1307" s="92" t="s">
        <v>58</v>
      </c>
      <c r="G1307" s="11" t="s">
        <v>14</v>
      </c>
      <c r="H1307" s="253">
        <f>3600000*5</f>
        <v>18000000</v>
      </c>
      <c r="I1307" s="253">
        <f>3600000*5</f>
        <v>18000000</v>
      </c>
      <c r="J1307" s="21" t="s">
        <v>15</v>
      </c>
      <c r="K1307" s="22" t="s">
        <v>56</v>
      </c>
      <c r="L1307" s="18" t="s">
        <v>574</v>
      </c>
    </row>
    <row r="1308" spans="2:12" ht="24" x14ac:dyDescent="0.2">
      <c r="B1308" s="256">
        <v>80111601</v>
      </c>
      <c r="C1308" s="14" t="s">
        <v>579</v>
      </c>
      <c r="D1308" s="11" t="s">
        <v>381</v>
      </c>
      <c r="E1308" s="11" t="s">
        <v>35</v>
      </c>
      <c r="F1308" s="92" t="s">
        <v>58</v>
      </c>
      <c r="G1308" s="11" t="s">
        <v>14</v>
      </c>
      <c r="H1308" s="250">
        <f>3600000*5</f>
        <v>18000000</v>
      </c>
      <c r="I1308" s="250">
        <f>3600000*5</f>
        <v>18000000</v>
      </c>
      <c r="J1308" s="21" t="s">
        <v>15</v>
      </c>
      <c r="K1308" s="22" t="s">
        <v>56</v>
      </c>
      <c r="L1308" s="18" t="s">
        <v>574</v>
      </c>
    </row>
    <row r="1309" spans="2:12" ht="24" x14ac:dyDescent="0.2">
      <c r="B1309" s="256">
        <v>80111601</v>
      </c>
      <c r="C1309" s="14" t="s">
        <v>580</v>
      </c>
      <c r="D1309" s="254" t="s">
        <v>381</v>
      </c>
      <c r="E1309" s="11" t="s">
        <v>203</v>
      </c>
      <c r="F1309" s="92" t="s">
        <v>58</v>
      </c>
      <c r="G1309" s="11" t="s">
        <v>14</v>
      </c>
      <c r="H1309" s="250">
        <f>3600000*12</f>
        <v>43200000</v>
      </c>
      <c r="I1309" s="250">
        <f>3600000*12</f>
        <v>43200000</v>
      </c>
      <c r="J1309" s="21" t="s">
        <v>15</v>
      </c>
      <c r="K1309" s="22" t="s">
        <v>56</v>
      </c>
      <c r="L1309" s="18" t="s">
        <v>574</v>
      </c>
    </row>
    <row r="1310" spans="2:12" ht="24" x14ac:dyDescent="0.2">
      <c r="B1310" s="256">
        <v>80111601</v>
      </c>
      <c r="C1310" s="14" t="s">
        <v>581</v>
      </c>
      <c r="D1310" s="11" t="s">
        <v>381</v>
      </c>
      <c r="E1310" s="11" t="s">
        <v>35</v>
      </c>
      <c r="F1310" s="92" t="s">
        <v>58</v>
      </c>
      <c r="G1310" s="11" t="s">
        <v>14</v>
      </c>
      <c r="H1310" s="250">
        <f>3500000*5</f>
        <v>17500000</v>
      </c>
      <c r="I1310" s="250">
        <f>3500000*5</f>
        <v>17500000</v>
      </c>
      <c r="J1310" s="21" t="s">
        <v>15</v>
      </c>
      <c r="K1310" s="22" t="s">
        <v>56</v>
      </c>
      <c r="L1310" s="18" t="s">
        <v>574</v>
      </c>
    </row>
    <row r="1311" spans="2:12" ht="24" x14ac:dyDescent="0.2">
      <c r="B1311" s="256">
        <v>80111601</v>
      </c>
      <c r="C1311" s="55" t="s">
        <v>582</v>
      </c>
      <c r="D1311" s="55" t="s">
        <v>381</v>
      </c>
      <c r="E1311" s="55" t="s">
        <v>35</v>
      </c>
      <c r="F1311" s="92" t="s">
        <v>58</v>
      </c>
      <c r="G1311" s="11" t="s">
        <v>14</v>
      </c>
      <c r="H1311" s="255">
        <f>4200000*5</f>
        <v>21000000</v>
      </c>
      <c r="I1311" s="255">
        <f>4200000*5</f>
        <v>21000000</v>
      </c>
      <c r="J1311" s="97" t="s">
        <v>15</v>
      </c>
      <c r="K1311" s="97" t="s">
        <v>56</v>
      </c>
      <c r="L1311" s="55" t="s">
        <v>574</v>
      </c>
    </row>
    <row r="1312" spans="2:12" ht="24" x14ac:dyDescent="0.2">
      <c r="B1312" s="256">
        <v>80111601</v>
      </c>
      <c r="C1312" s="83" t="s">
        <v>583</v>
      </c>
      <c r="D1312" s="256" t="s">
        <v>381</v>
      </c>
      <c r="E1312" s="256" t="s">
        <v>35</v>
      </c>
      <c r="F1312" s="92" t="s">
        <v>58</v>
      </c>
      <c r="G1312" s="11" t="s">
        <v>14</v>
      </c>
      <c r="H1312" s="257">
        <f>2200000*5</f>
        <v>11000000</v>
      </c>
      <c r="I1312" s="257">
        <f>2200000*5</f>
        <v>11000000</v>
      </c>
      <c r="J1312" s="256" t="s">
        <v>15</v>
      </c>
      <c r="K1312" s="256" t="s">
        <v>56</v>
      </c>
      <c r="L1312" s="83" t="s">
        <v>574</v>
      </c>
    </row>
    <row r="1313" spans="2:12" ht="24" x14ac:dyDescent="0.2">
      <c r="B1313" s="256">
        <v>80111614</v>
      </c>
      <c r="C1313" s="134" t="s">
        <v>584</v>
      </c>
      <c r="D1313" s="256" t="s">
        <v>381</v>
      </c>
      <c r="E1313" s="11" t="s">
        <v>35</v>
      </c>
      <c r="F1313" s="92" t="s">
        <v>58</v>
      </c>
      <c r="G1313" s="11" t="s">
        <v>14</v>
      </c>
      <c r="H1313" s="257">
        <f>3500000*5</f>
        <v>17500000</v>
      </c>
      <c r="I1313" s="257">
        <f>3500000*5</f>
        <v>17500000</v>
      </c>
      <c r="J1313" s="21" t="s">
        <v>15</v>
      </c>
      <c r="K1313" s="22" t="s">
        <v>56</v>
      </c>
      <c r="L1313" s="11" t="s">
        <v>574</v>
      </c>
    </row>
    <row r="1314" spans="2:12" x14ac:dyDescent="0.2">
      <c r="B1314" s="256">
        <v>84111603</v>
      </c>
      <c r="C1314" s="83" t="s">
        <v>585</v>
      </c>
      <c r="D1314" s="83" t="s">
        <v>381</v>
      </c>
      <c r="E1314" s="83" t="s">
        <v>586</v>
      </c>
      <c r="F1314" s="92" t="s">
        <v>251</v>
      </c>
      <c r="G1314" s="11" t="s">
        <v>14</v>
      </c>
      <c r="H1314" s="258">
        <v>100000000</v>
      </c>
      <c r="I1314" s="258">
        <v>100000000</v>
      </c>
      <c r="J1314" s="83" t="s">
        <v>15</v>
      </c>
      <c r="K1314" s="83" t="s">
        <v>56</v>
      </c>
      <c r="L1314" s="83" t="s">
        <v>574</v>
      </c>
    </row>
    <row r="1315" spans="2:12" x14ac:dyDescent="0.2">
      <c r="B1315" s="83">
        <v>84111603</v>
      </c>
      <c r="C1315" s="83" t="s">
        <v>587</v>
      </c>
      <c r="D1315" s="83" t="s">
        <v>381</v>
      </c>
      <c r="E1315" s="83" t="s">
        <v>588</v>
      </c>
      <c r="F1315" s="92" t="s">
        <v>589</v>
      </c>
      <c r="G1315" s="11" t="s">
        <v>14</v>
      </c>
      <c r="H1315" s="258">
        <v>180000000</v>
      </c>
      <c r="I1315" s="258">
        <v>180000000</v>
      </c>
      <c r="J1315" s="83" t="s">
        <v>15</v>
      </c>
      <c r="K1315" s="83" t="s">
        <v>56</v>
      </c>
      <c r="L1315" s="83" t="s">
        <v>574</v>
      </c>
    </row>
    <row r="1316" spans="2:12" x14ac:dyDescent="0.2">
      <c r="B1316" s="215">
        <v>86101810</v>
      </c>
      <c r="C1316" s="215" t="s">
        <v>590</v>
      </c>
      <c r="D1316" s="83" t="s">
        <v>381</v>
      </c>
      <c r="E1316" s="83" t="s">
        <v>588</v>
      </c>
      <c r="F1316" s="92" t="s">
        <v>160</v>
      </c>
      <c r="G1316" s="11" t="s">
        <v>14</v>
      </c>
      <c r="H1316" s="258">
        <v>60000000</v>
      </c>
      <c r="I1316" s="258">
        <v>60000000</v>
      </c>
      <c r="J1316" s="83" t="s">
        <v>15</v>
      </c>
      <c r="K1316" s="83" t="s">
        <v>56</v>
      </c>
      <c r="L1316" s="83" t="s">
        <v>574</v>
      </c>
    </row>
    <row r="1317" spans="2:12" x14ac:dyDescent="0.2">
      <c r="B1317" s="300">
        <v>78141500</v>
      </c>
      <c r="C1317" s="300" t="s">
        <v>591</v>
      </c>
      <c r="D1317" s="256" t="s">
        <v>381</v>
      </c>
      <c r="E1317" s="256" t="s">
        <v>105</v>
      </c>
      <c r="F1317" s="92" t="s">
        <v>160</v>
      </c>
      <c r="G1317" s="11" t="s">
        <v>14</v>
      </c>
      <c r="H1317" s="260">
        <v>3000000</v>
      </c>
      <c r="I1317" s="260">
        <v>3000000</v>
      </c>
      <c r="J1317" s="256" t="s">
        <v>15</v>
      </c>
      <c r="K1317" s="256" t="s">
        <v>56</v>
      </c>
      <c r="L1317" s="83" t="s">
        <v>574</v>
      </c>
    </row>
    <row r="1318" spans="2:12" x14ac:dyDescent="0.2">
      <c r="B1318" s="300">
        <v>80111623</v>
      </c>
      <c r="C1318" s="300" t="s">
        <v>592</v>
      </c>
      <c r="D1318" s="256" t="s">
        <v>381</v>
      </c>
      <c r="E1318" s="256" t="s">
        <v>105</v>
      </c>
      <c r="F1318" s="92" t="s">
        <v>160</v>
      </c>
      <c r="G1318" s="11" t="s">
        <v>14</v>
      </c>
      <c r="H1318" s="260">
        <v>5000000</v>
      </c>
      <c r="I1318" s="260">
        <v>5000000</v>
      </c>
      <c r="J1318" s="256" t="s">
        <v>15</v>
      </c>
      <c r="K1318" s="256" t="s">
        <v>56</v>
      </c>
      <c r="L1318" s="83" t="s">
        <v>574</v>
      </c>
    </row>
    <row r="1319" spans="2:12" x14ac:dyDescent="0.2">
      <c r="B1319" s="300">
        <v>43211508</v>
      </c>
      <c r="C1319" s="215" t="s">
        <v>593</v>
      </c>
      <c r="D1319" s="256" t="s">
        <v>381</v>
      </c>
      <c r="E1319" s="256" t="s">
        <v>105</v>
      </c>
      <c r="F1319" s="92" t="s">
        <v>160</v>
      </c>
      <c r="G1319" s="11" t="s">
        <v>14</v>
      </c>
      <c r="H1319" s="260">
        <v>6143830</v>
      </c>
      <c r="I1319" s="260">
        <v>6143830</v>
      </c>
      <c r="J1319" s="256" t="s">
        <v>15</v>
      </c>
      <c r="K1319" s="256" t="s">
        <v>56</v>
      </c>
      <c r="L1319" s="83" t="s">
        <v>574</v>
      </c>
    </row>
    <row r="1320" spans="2:12" x14ac:dyDescent="0.2">
      <c r="B1320" s="300">
        <v>43211508</v>
      </c>
      <c r="C1320" s="215" t="s">
        <v>594</v>
      </c>
      <c r="D1320" s="256" t="s">
        <v>381</v>
      </c>
      <c r="E1320" s="256" t="s">
        <v>105</v>
      </c>
      <c r="F1320" s="92" t="s">
        <v>160</v>
      </c>
      <c r="G1320" s="11" t="s">
        <v>14</v>
      </c>
      <c r="H1320" s="260">
        <v>32000000</v>
      </c>
      <c r="I1320" s="260">
        <v>32000000</v>
      </c>
      <c r="J1320" s="256" t="s">
        <v>15</v>
      </c>
      <c r="K1320" s="256" t="s">
        <v>56</v>
      </c>
      <c r="L1320" s="256" t="s">
        <v>595</v>
      </c>
    </row>
    <row r="1321" spans="2:12" ht="48" x14ac:dyDescent="0.2">
      <c r="B1321" s="31">
        <v>46191500</v>
      </c>
      <c r="C1321" s="93" t="s">
        <v>596</v>
      </c>
      <c r="D1321" s="261">
        <v>42016</v>
      </c>
      <c r="E1321" s="93" t="s">
        <v>597</v>
      </c>
      <c r="F1321" s="93" t="s">
        <v>598</v>
      </c>
      <c r="G1321" s="11" t="s">
        <v>14</v>
      </c>
      <c r="H1321" s="205">
        <v>300000000</v>
      </c>
      <c r="I1321" s="262">
        <v>300000000</v>
      </c>
      <c r="J1321" s="93" t="s">
        <v>15</v>
      </c>
      <c r="K1321" s="93" t="s">
        <v>599</v>
      </c>
      <c r="L1321" s="93" t="s">
        <v>600</v>
      </c>
    </row>
    <row r="1322" spans="2:12" ht="48" x14ac:dyDescent="0.2">
      <c r="B1322" s="31">
        <v>56101700</v>
      </c>
      <c r="C1322" s="89" t="s">
        <v>601</v>
      </c>
      <c r="D1322" s="261">
        <v>42016</v>
      </c>
      <c r="E1322" s="93" t="s">
        <v>411</v>
      </c>
      <c r="F1322" s="93" t="s">
        <v>25</v>
      </c>
      <c r="G1322" s="11" t="s">
        <v>14</v>
      </c>
      <c r="H1322" s="205" t="s">
        <v>1164</v>
      </c>
      <c r="I1322" s="205" t="s">
        <v>1164</v>
      </c>
      <c r="J1322" s="93" t="s">
        <v>57</v>
      </c>
      <c r="K1322" s="93" t="s">
        <v>599</v>
      </c>
      <c r="L1322" s="93" t="s">
        <v>600</v>
      </c>
    </row>
    <row r="1323" spans="2:12" ht="48" x14ac:dyDescent="0.2">
      <c r="B1323" s="31">
        <v>70111705</v>
      </c>
      <c r="C1323" s="93" t="s">
        <v>602</v>
      </c>
      <c r="D1323" s="261">
        <v>42016</v>
      </c>
      <c r="E1323" s="31" t="s">
        <v>597</v>
      </c>
      <c r="F1323" s="93" t="s">
        <v>160</v>
      </c>
      <c r="G1323" s="93" t="s">
        <v>603</v>
      </c>
      <c r="H1323" s="206">
        <v>23000000</v>
      </c>
      <c r="I1323" s="263">
        <v>23000000</v>
      </c>
      <c r="J1323" s="31" t="s">
        <v>15</v>
      </c>
      <c r="K1323" s="31" t="s">
        <v>599</v>
      </c>
      <c r="L1323" s="93" t="s">
        <v>600</v>
      </c>
    </row>
    <row r="1324" spans="2:12" ht="48" x14ac:dyDescent="0.2">
      <c r="B1324" s="31">
        <v>8011160</v>
      </c>
      <c r="C1324" s="93" t="s">
        <v>604</v>
      </c>
      <c r="D1324" s="261">
        <v>42016</v>
      </c>
      <c r="E1324" s="31" t="s">
        <v>72</v>
      </c>
      <c r="F1324" s="93" t="s">
        <v>605</v>
      </c>
      <c r="G1324" s="93" t="s">
        <v>14</v>
      </c>
      <c r="H1324" s="206">
        <v>1000000000</v>
      </c>
      <c r="I1324" s="263">
        <v>1000000000</v>
      </c>
      <c r="J1324" s="31" t="s">
        <v>15</v>
      </c>
      <c r="K1324" s="31" t="s">
        <v>599</v>
      </c>
      <c r="L1324" s="93" t="s">
        <v>600</v>
      </c>
    </row>
    <row r="1325" spans="2:12" ht="48" x14ac:dyDescent="0.2">
      <c r="B1325" s="31">
        <v>8011160</v>
      </c>
      <c r="C1325" s="93" t="s">
        <v>606</v>
      </c>
      <c r="D1325" s="261">
        <v>42016</v>
      </c>
      <c r="E1325" s="31" t="s">
        <v>597</v>
      </c>
      <c r="F1325" s="93" t="s">
        <v>607</v>
      </c>
      <c r="G1325" s="31" t="s">
        <v>14</v>
      </c>
      <c r="H1325" s="263">
        <v>200000000</v>
      </c>
      <c r="I1325" s="263">
        <v>200000000</v>
      </c>
      <c r="J1325" s="31" t="s">
        <v>15</v>
      </c>
      <c r="K1325" s="31" t="s">
        <v>16</v>
      </c>
      <c r="L1325" s="93" t="s">
        <v>600</v>
      </c>
    </row>
    <row r="1326" spans="2:12" ht="48" x14ac:dyDescent="0.2">
      <c r="B1326" s="31">
        <v>72153600</v>
      </c>
      <c r="C1326" s="93" t="s">
        <v>608</v>
      </c>
      <c r="D1326" s="261">
        <v>42016</v>
      </c>
      <c r="E1326" s="31" t="s">
        <v>597</v>
      </c>
      <c r="F1326" s="93" t="s">
        <v>160</v>
      </c>
      <c r="G1326" s="93" t="s">
        <v>14</v>
      </c>
      <c r="H1326" s="206">
        <v>54228840</v>
      </c>
      <c r="I1326" s="263">
        <v>54228840</v>
      </c>
      <c r="J1326" s="31" t="s">
        <v>15</v>
      </c>
      <c r="K1326" s="31" t="s">
        <v>16</v>
      </c>
      <c r="L1326" s="93" t="s">
        <v>600</v>
      </c>
    </row>
    <row r="1327" spans="2:12" ht="48" x14ac:dyDescent="0.2">
      <c r="B1327" s="31">
        <v>72153613</v>
      </c>
      <c r="C1327" s="14" t="s">
        <v>609</v>
      </c>
      <c r="D1327" s="261">
        <v>42016</v>
      </c>
      <c r="E1327" s="31" t="s">
        <v>507</v>
      </c>
      <c r="F1327" s="93" t="s">
        <v>598</v>
      </c>
      <c r="G1327" s="93" t="s">
        <v>14</v>
      </c>
      <c r="H1327" s="206">
        <v>120000000</v>
      </c>
      <c r="I1327" s="264">
        <v>120000000</v>
      </c>
      <c r="J1327" s="31" t="s">
        <v>304</v>
      </c>
      <c r="K1327" s="31" t="s">
        <v>16</v>
      </c>
      <c r="L1327" s="93" t="s">
        <v>600</v>
      </c>
    </row>
    <row r="1328" spans="2:12" ht="48" x14ac:dyDescent="0.2">
      <c r="B1328" s="31">
        <v>72153600</v>
      </c>
      <c r="C1328" s="14" t="s">
        <v>610</v>
      </c>
      <c r="D1328" s="261">
        <v>42016</v>
      </c>
      <c r="E1328" s="22" t="s">
        <v>358</v>
      </c>
      <c r="F1328" s="11" t="s">
        <v>160</v>
      </c>
      <c r="G1328" s="11" t="s">
        <v>14</v>
      </c>
      <c r="H1328" s="263">
        <v>22407333</v>
      </c>
      <c r="I1328" s="263">
        <v>22407333</v>
      </c>
      <c r="J1328" s="22" t="s">
        <v>15</v>
      </c>
      <c r="K1328" s="22" t="s">
        <v>16</v>
      </c>
      <c r="L1328" s="93" t="s">
        <v>600</v>
      </c>
    </row>
    <row r="1329" spans="2:12" ht="48" x14ac:dyDescent="0.2">
      <c r="B1329" s="31">
        <v>80111500</v>
      </c>
      <c r="C1329" s="216" t="s">
        <v>611</v>
      </c>
      <c r="D1329" s="261">
        <v>42016</v>
      </c>
      <c r="E1329" s="103" t="s">
        <v>612</v>
      </c>
      <c r="F1329" s="89" t="s">
        <v>613</v>
      </c>
      <c r="G1329" s="89" t="s">
        <v>14</v>
      </c>
      <c r="H1329" s="265">
        <v>170000000</v>
      </c>
      <c r="I1329" s="265">
        <v>170000000</v>
      </c>
      <c r="J1329" s="103" t="s">
        <v>15</v>
      </c>
      <c r="K1329" s="22" t="s">
        <v>16</v>
      </c>
      <c r="L1329" s="93" t="s">
        <v>600</v>
      </c>
    </row>
    <row r="1330" spans="2:12" ht="48" x14ac:dyDescent="0.2">
      <c r="B1330" s="31">
        <v>80111500</v>
      </c>
      <c r="C1330" s="216" t="s">
        <v>614</v>
      </c>
      <c r="D1330" s="261">
        <v>42016</v>
      </c>
      <c r="E1330" s="103" t="s">
        <v>72</v>
      </c>
      <c r="F1330" s="89" t="s">
        <v>615</v>
      </c>
      <c r="G1330" s="89" t="s">
        <v>14</v>
      </c>
      <c r="H1330" s="266">
        <v>1200000000</v>
      </c>
      <c r="I1330" s="267">
        <v>1200000000</v>
      </c>
      <c r="J1330" s="268" t="s">
        <v>15</v>
      </c>
      <c r="K1330" s="22" t="s">
        <v>16</v>
      </c>
      <c r="L1330" s="93" t="s">
        <v>600</v>
      </c>
    </row>
    <row r="1331" spans="2:12" ht="48" x14ac:dyDescent="0.2">
      <c r="B1331" s="31">
        <v>39000000</v>
      </c>
      <c r="C1331" s="216" t="s">
        <v>616</v>
      </c>
      <c r="D1331" s="261">
        <v>42016</v>
      </c>
      <c r="E1331" s="103" t="s">
        <v>72</v>
      </c>
      <c r="F1331" s="89" t="s">
        <v>1158</v>
      </c>
      <c r="G1331" s="89" t="s">
        <v>14</v>
      </c>
      <c r="H1331" s="266">
        <v>500000000</v>
      </c>
      <c r="I1331" s="267">
        <v>500000000</v>
      </c>
      <c r="J1331" s="268" t="s">
        <v>15</v>
      </c>
      <c r="K1331" s="22" t="s">
        <v>16</v>
      </c>
      <c r="L1331" s="93" t="s">
        <v>600</v>
      </c>
    </row>
    <row r="1332" spans="2:12" ht="48" x14ac:dyDescent="0.2">
      <c r="B1332" s="31">
        <v>14000000</v>
      </c>
      <c r="C1332" s="216" t="s">
        <v>617</v>
      </c>
      <c r="D1332" s="261">
        <v>42016</v>
      </c>
      <c r="E1332" s="103" t="s">
        <v>72</v>
      </c>
      <c r="F1332" s="89" t="s">
        <v>1158</v>
      </c>
      <c r="G1332" s="89" t="s">
        <v>14</v>
      </c>
      <c r="H1332" s="266">
        <v>650000000</v>
      </c>
      <c r="I1332" s="269">
        <v>650000000</v>
      </c>
      <c r="J1332" s="268" t="s">
        <v>15</v>
      </c>
      <c r="K1332" s="22" t="s">
        <v>16</v>
      </c>
      <c r="L1332" s="93" t="s">
        <v>600</v>
      </c>
    </row>
    <row r="1333" spans="2:12" ht="48" x14ac:dyDescent="0.2">
      <c r="B1333" s="300">
        <v>80131502</v>
      </c>
      <c r="C1333" s="215" t="s">
        <v>618</v>
      </c>
      <c r="D1333" s="261">
        <v>42016</v>
      </c>
      <c r="E1333" s="103">
        <v>2</v>
      </c>
      <c r="F1333" s="89" t="s">
        <v>619</v>
      </c>
      <c r="G1333" s="89" t="s">
        <v>14</v>
      </c>
      <c r="H1333" s="266">
        <v>400000000</v>
      </c>
      <c r="I1333" s="269">
        <v>400000000</v>
      </c>
      <c r="J1333" s="268" t="s">
        <v>15</v>
      </c>
      <c r="K1333" s="22" t="s">
        <v>16</v>
      </c>
      <c r="L1333" s="93" t="s">
        <v>600</v>
      </c>
    </row>
    <row r="1334" spans="2:12" ht="48" x14ac:dyDescent="0.2">
      <c r="B1334" s="31">
        <v>9210000</v>
      </c>
      <c r="C1334" s="216" t="s">
        <v>620</v>
      </c>
      <c r="D1334" s="261">
        <v>42016</v>
      </c>
      <c r="E1334" s="103">
        <v>12</v>
      </c>
      <c r="F1334" s="89" t="s">
        <v>605</v>
      </c>
      <c r="G1334" s="89" t="s">
        <v>14</v>
      </c>
      <c r="H1334" s="266">
        <v>9800000000</v>
      </c>
      <c r="I1334" s="269">
        <v>9800000000</v>
      </c>
      <c r="J1334" s="268" t="s">
        <v>568</v>
      </c>
      <c r="K1334" s="22" t="s">
        <v>621</v>
      </c>
      <c r="L1334" s="93" t="s">
        <v>600</v>
      </c>
    </row>
    <row r="1335" spans="2:12" ht="48" x14ac:dyDescent="0.2">
      <c r="B1335" s="31">
        <v>15101506</v>
      </c>
      <c r="C1335" s="14" t="s">
        <v>622</v>
      </c>
      <c r="D1335" s="261">
        <v>42016</v>
      </c>
      <c r="E1335" s="103" t="s">
        <v>72</v>
      </c>
      <c r="F1335" s="89" t="s">
        <v>1158</v>
      </c>
      <c r="G1335" s="89" t="s">
        <v>14</v>
      </c>
      <c r="H1335" s="263">
        <v>318000000</v>
      </c>
      <c r="I1335" s="263">
        <v>318000000</v>
      </c>
      <c r="J1335" s="22" t="s">
        <v>15</v>
      </c>
      <c r="K1335" s="22" t="s">
        <v>16</v>
      </c>
      <c r="L1335" s="93" t="s">
        <v>600</v>
      </c>
    </row>
    <row r="1336" spans="2:12" ht="48" x14ac:dyDescent="0.2">
      <c r="B1336" s="31">
        <v>80120000</v>
      </c>
      <c r="C1336" s="14" t="s">
        <v>623</v>
      </c>
      <c r="D1336" s="261">
        <v>42016</v>
      </c>
      <c r="E1336" s="103" t="s">
        <v>624</v>
      </c>
      <c r="F1336" s="89" t="s">
        <v>619</v>
      </c>
      <c r="G1336" s="89" t="s">
        <v>14</v>
      </c>
      <c r="H1336" s="264">
        <v>262500000</v>
      </c>
      <c r="I1336" s="263">
        <v>262500000</v>
      </c>
      <c r="J1336" s="22" t="s">
        <v>15</v>
      </c>
      <c r="K1336" s="22" t="s">
        <v>16</v>
      </c>
      <c r="L1336" s="93" t="s">
        <v>600</v>
      </c>
    </row>
    <row r="1337" spans="2:12" ht="48" x14ac:dyDescent="0.2">
      <c r="B1337" s="31">
        <v>80120000</v>
      </c>
      <c r="C1337" s="14" t="s">
        <v>625</v>
      </c>
      <c r="D1337" s="261">
        <v>42016</v>
      </c>
      <c r="E1337" s="103" t="s">
        <v>624</v>
      </c>
      <c r="F1337" s="89" t="s">
        <v>619</v>
      </c>
      <c r="G1337" s="89" t="s">
        <v>14</v>
      </c>
      <c r="H1337" s="263">
        <v>220000000</v>
      </c>
      <c r="I1337" s="263">
        <v>220000000</v>
      </c>
      <c r="J1337" s="22" t="s">
        <v>15</v>
      </c>
      <c r="K1337" s="22" t="s">
        <v>16</v>
      </c>
      <c r="L1337" s="93" t="s">
        <v>600</v>
      </c>
    </row>
    <row r="1338" spans="2:12" ht="48" x14ac:dyDescent="0.2">
      <c r="B1338" s="31">
        <v>80111601</v>
      </c>
      <c r="C1338" s="14" t="s">
        <v>626</v>
      </c>
      <c r="D1338" s="261">
        <v>42016</v>
      </c>
      <c r="E1338" s="103" t="s">
        <v>624</v>
      </c>
      <c r="F1338" s="89" t="s">
        <v>619</v>
      </c>
      <c r="G1338" s="89" t="s">
        <v>14</v>
      </c>
      <c r="H1338" s="263">
        <v>15000000</v>
      </c>
      <c r="I1338" s="263">
        <v>15000000</v>
      </c>
      <c r="J1338" s="22" t="s">
        <v>15</v>
      </c>
      <c r="K1338" s="22" t="s">
        <v>16</v>
      </c>
      <c r="L1338" s="93" t="s">
        <v>600</v>
      </c>
    </row>
    <row r="1339" spans="2:12" ht="48" x14ac:dyDescent="0.2">
      <c r="B1339" s="31">
        <v>80111601</v>
      </c>
      <c r="C1339" s="14" t="s">
        <v>627</v>
      </c>
      <c r="D1339" s="261">
        <v>42016</v>
      </c>
      <c r="E1339" s="103" t="s">
        <v>624</v>
      </c>
      <c r="F1339" s="89" t="s">
        <v>619</v>
      </c>
      <c r="G1339" s="89" t="s">
        <v>14</v>
      </c>
      <c r="H1339" s="263">
        <v>196000000</v>
      </c>
      <c r="I1339" s="263">
        <v>196000000</v>
      </c>
      <c r="J1339" s="22" t="s">
        <v>15</v>
      </c>
      <c r="K1339" s="22" t="s">
        <v>16</v>
      </c>
      <c r="L1339" s="93" t="s">
        <v>600</v>
      </c>
    </row>
    <row r="1340" spans="2:12" ht="48" x14ac:dyDescent="0.2">
      <c r="B1340" s="31">
        <v>80111601</v>
      </c>
      <c r="C1340" s="14" t="s">
        <v>628</v>
      </c>
      <c r="D1340" s="261">
        <v>42016</v>
      </c>
      <c r="E1340" s="103" t="s">
        <v>624</v>
      </c>
      <c r="F1340" s="89" t="s">
        <v>619</v>
      </c>
      <c r="G1340" s="89" t="s">
        <v>14</v>
      </c>
      <c r="H1340" s="263">
        <v>145000000</v>
      </c>
      <c r="I1340" s="263">
        <v>145000000</v>
      </c>
      <c r="J1340" s="22" t="s">
        <v>15</v>
      </c>
      <c r="K1340" s="22" t="s">
        <v>16</v>
      </c>
      <c r="L1340" s="93" t="s">
        <v>600</v>
      </c>
    </row>
    <row r="1341" spans="2:12" ht="48" x14ac:dyDescent="0.2">
      <c r="B1341" s="31">
        <v>80111604</v>
      </c>
      <c r="C1341" s="14" t="s">
        <v>629</v>
      </c>
      <c r="D1341" s="261">
        <v>42016</v>
      </c>
      <c r="E1341" s="103" t="s">
        <v>624</v>
      </c>
      <c r="F1341" s="89" t="s">
        <v>619</v>
      </c>
      <c r="G1341" s="89" t="s">
        <v>14</v>
      </c>
      <c r="H1341" s="263">
        <v>32000000</v>
      </c>
      <c r="I1341" s="263">
        <v>32000000</v>
      </c>
      <c r="J1341" s="22" t="s">
        <v>15</v>
      </c>
      <c r="K1341" s="22" t="s">
        <v>16</v>
      </c>
      <c r="L1341" s="93" t="s">
        <v>600</v>
      </c>
    </row>
    <row r="1342" spans="2:12" ht="48" x14ac:dyDescent="0.2">
      <c r="B1342" s="31">
        <v>80111614</v>
      </c>
      <c r="C1342" s="14" t="s">
        <v>630</v>
      </c>
      <c r="D1342" s="261">
        <v>42016</v>
      </c>
      <c r="E1342" s="103" t="s">
        <v>624</v>
      </c>
      <c r="F1342" s="89" t="s">
        <v>619</v>
      </c>
      <c r="G1342" s="89" t="s">
        <v>14</v>
      </c>
      <c r="H1342" s="263">
        <v>33500000</v>
      </c>
      <c r="I1342" s="263">
        <v>33500000</v>
      </c>
      <c r="J1342" s="22" t="s">
        <v>15</v>
      </c>
      <c r="K1342" s="22" t="s">
        <v>16</v>
      </c>
      <c r="L1342" s="93" t="s">
        <v>600</v>
      </c>
    </row>
    <row r="1343" spans="2:12" ht="48" x14ac:dyDescent="0.2">
      <c r="B1343" s="31">
        <v>80111614</v>
      </c>
      <c r="C1343" s="14" t="s">
        <v>631</v>
      </c>
      <c r="D1343" s="261">
        <v>42016</v>
      </c>
      <c r="E1343" s="103" t="s">
        <v>624</v>
      </c>
      <c r="F1343" s="89" t="s">
        <v>619</v>
      </c>
      <c r="G1343" s="89" t="s">
        <v>14</v>
      </c>
      <c r="H1343" s="263">
        <v>28000000</v>
      </c>
      <c r="I1343" s="263">
        <v>28000000</v>
      </c>
      <c r="J1343" s="22" t="s">
        <v>15</v>
      </c>
      <c r="K1343" s="22" t="s">
        <v>16</v>
      </c>
      <c r="L1343" s="93" t="s">
        <v>600</v>
      </c>
    </row>
    <row r="1344" spans="2:12" ht="48" x14ac:dyDescent="0.2">
      <c r="B1344" s="31">
        <v>80111620</v>
      </c>
      <c r="C1344" s="14" t="s">
        <v>632</v>
      </c>
      <c r="D1344" s="261">
        <v>42016</v>
      </c>
      <c r="E1344" s="103" t="s">
        <v>624</v>
      </c>
      <c r="F1344" s="89" t="s">
        <v>619</v>
      </c>
      <c r="G1344" s="89" t="s">
        <v>14</v>
      </c>
      <c r="H1344" s="263">
        <v>132000000</v>
      </c>
      <c r="I1344" s="263">
        <v>132000000</v>
      </c>
      <c r="J1344" s="22" t="s">
        <v>15</v>
      </c>
      <c r="K1344" s="22" t="s">
        <v>16</v>
      </c>
      <c r="L1344" s="93" t="s">
        <v>600</v>
      </c>
    </row>
    <row r="1345" spans="2:12" ht="48" x14ac:dyDescent="0.2">
      <c r="B1345" s="31">
        <v>80111614</v>
      </c>
      <c r="C1345" s="14" t="s">
        <v>633</v>
      </c>
      <c r="D1345" s="261">
        <v>42016</v>
      </c>
      <c r="E1345" s="103" t="s">
        <v>624</v>
      </c>
      <c r="F1345" s="89" t="s">
        <v>619</v>
      </c>
      <c r="G1345" s="89" t="s">
        <v>14</v>
      </c>
      <c r="H1345" s="263">
        <v>103900000</v>
      </c>
      <c r="I1345" s="263">
        <v>103900000</v>
      </c>
      <c r="J1345" s="22" t="s">
        <v>15</v>
      </c>
      <c r="K1345" s="22" t="s">
        <v>16</v>
      </c>
      <c r="L1345" s="93" t="s">
        <v>600</v>
      </c>
    </row>
    <row r="1346" spans="2:12" ht="48" x14ac:dyDescent="0.2">
      <c r="B1346" s="31">
        <v>80111601</v>
      </c>
      <c r="C1346" s="14" t="s">
        <v>634</v>
      </c>
      <c r="D1346" s="261">
        <v>42016</v>
      </c>
      <c r="E1346" s="103" t="s">
        <v>624</v>
      </c>
      <c r="F1346" s="89" t="s">
        <v>619</v>
      </c>
      <c r="G1346" s="89" t="s">
        <v>14</v>
      </c>
      <c r="H1346" s="263">
        <v>9000000</v>
      </c>
      <c r="I1346" s="263">
        <v>9000000</v>
      </c>
      <c r="J1346" s="22" t="s">
        <v>15</v>
      </c>
      <c r="K1346" s="22" t="s">
        <v>16</v>
      </c>
      <c r="L1346" s="93" t="s">
        <v>600</v>
      </c>
    </row>
    <row r="1347" spans="2:12" ht="48" x14ac:dyDescent="0.2">
      <c r="B1347" s="31">
        <v>80111601</v>
      </c>
      <c r="C1347" s="125" t="s">
        <v>635</v>
      </c>
      <c r="D1347" s="270">
        <v>42016</v>
      </c>
      <c r="E1347" s="271" t="s">
        <v>624</v>
      </c>
      <c r="F1347" s="227" t="s">
        <v>619</v>
      </c>
      <c r="G1347" s="227" t="s">
        <v>14</v>
      </c>
      <c r="H1347" s="272">
        <v>35000000</v>
      </c>
      <c r="I1347" s="272">
        <v>35000000</v>
      </c>
      <c r="J1347" s="273" t="s">
        <v>15</v>
      </c>
      <c r="K1347" s="273" t="s">
        <v>16</v>
      </c>
      <c r="L1347" s="223" t="s">
        <v>600</v>
      </c>
    </row>
    <row r="1348" spans="2:12" ht="48" x14ac:dyDescent="0.2">
      <c r="B1348" s="31">
        <v>80111614</v>
      </c>
      <c r="C1348" s="14" t="s">
        <v>636</v>
      </c>
      <c r="D1348" s="261">
        <v>42016</v>
      </c>
      <c r="E1348" s="103" t="s">
        <v>624</v>
      </c>
      <c r="F1348" s="89" t="s">
        <v>619</v>
      </c>
      <c r="G1348" s="89" t="s">
        <v>14</v>
      </c>
      <c r="H1348" s="263">
        <v>5000000</v>
      </c>
      <c r="I1348" s="272">
        <v>35000000</v>
      </c>
      <c r="J1348" s="22" t="s">
        <v>15</v>
      </c>
      <c r="K1348" s="22" t="s">
        <v>16</v>
      </c>
      <c r="L1348" s="93" t="s">
        <v>600</v>
      </c>
    </row>
    <row r="1349" spans="2:12" ht="48" x14ac:dyDescent="0.2">
      <c r="B1349" s="31">
        <v>80111601</v>
      </c>
      <c r="C1349" s="14" t="s">
        <v>637</v>
      </c>
      <c r="D1349" s="261">
        <v>42016</v>
      </c>
      <c r="E1349" s="103" t="s">
        <v>624</v>
      </c>
      <c r="F1349" s="89" t="s">
        <v>619</v>
      </c>
      <c r="G1349" s="89" t="s">
        <v>14</v>
      </c>
      <c r="H1349" s="263">
        <v>178700000</v>
      </c>
      <c r="I1349" s="263">
        <v>178700000</v>
      </c>
      <c r="J1349" s="22" t="s">
        <v>15</v>
      </c>
      <c r="K1349" s="22" t="s">
        <v>16</v>
      </c>
      <c r="L1349" s="93" t="s">
        <v>600</v>
      </c>
    </row>
    <row r="1350" spans="2:12" ht="48" x14ac:dyDescent="0.2">
      <c r="B1350" s="103">
        <v>80131502</v>
      </c>
      <c r="C1350" s="216" t="s">
        <v>638</v>
      </c>
      <c r="D1350" s="261">
        <v>42016</v>
      </c>
      <c r="E1350" s="103" t="s">
        <v>597</v>
      </c>
      <c r="F1350" s="89" t="s">
        <v>160</v>
      </c>
      <c r="G1350" s="89" t="s">
        <v>14</v>
      </c>
      <c r="H1350" s="263">
        <v>15290000</v>
      </c>
      <c r="I1350" s="263">
        <v>15290000</v>
      </c>
      <c r="J1350" s="22" t="s">
        <v>15</v>
      </c>
      <c r="K1350" s="22" t="s">
        <v>16</v>
      </c>
      <c r="L1350" s="93" t="s">
        <v>600</v>
      </c>
    </row>
    <row r="1351" spans="2:12" ht="48" x14ac:dyDescent="0.2">
      <c r="B1351" s="103">
        <v>72103300</v>
      </c>
      <c r="C1351" s="215" t="s">
        <v>639</v>
      </c>
      <c r="D1351" s="261">
        <v>42016</v>
      </c>
      <c r="E1351" s="103" t="s">
        <v>597</v>
      </c>
      <c r="F1351" s="89" t="s">
        <v>160</v>
      </c>
      <c r="G1351" s="89" t="s">
        <v>14</v>
      </c>
      <c r="H1351" s="264">
        <v>50000000</v>
      </c>
      <c r="I1351" s="264">
        <v>50000000</v>
      </c>
      <c r="J1351" s="22" t="s">
        <v>15</v>
      </c>
      <c r="K1351" s="22" t="s">
        <v>16</v>
      </c>
      <c r="L1351" s="93" t="s">
        <v>600</v>
      </c>
    </row>
    <row r="1352" spans="2:12" ht="48" x14ac:dyDescent="0.2">
      <c r="B1352" s="103">
        <v>93000000</v>
      </c>
      <c r="C1352" s="215" t="s">
        <v>640</v>
      </c>
      <c r="D1352" s="261">
        <v>42016</v>
      </c>
      <c r="E1352" s="103" t="s">
        <v>597</v>
      </c>
      <c r="F1352" s="89" t="s">
        <v>619</v>
      </c>
      <c r="G1352" s="89" t="s">
        <v>14</v>
      </c>
      <c r="H1352" s="274">
        <v>10000000</v>
      </c>
      <c r="I1352" s="274">
        <v>10000000</v>
      </c>
      <c r="J1352" s="22" t="s">
        <v>15</v>
      </c>
      <c r="K1352" s="22" t="s">
        <v>16</v>
      </c>
      <c r="L1352" s="93" t="s">
        <v>600</v>
      </c>
    </row>
    <row r="1353" spans="2:12" ht="48" x14ac:dyDescent="0.2">
      <c r="B1353" s="103">
        <v>78000000</v>
      </c>
      <c r="C1353" s="215" t="s">
        <v>641</v>
      </c>
      <c r="D1353" s="261">
        <v>42016</v>
      </c>
      <c r="E1353" s="103" t="s">
        <v>597</v>
      </c>
      <c r="F1353" s="89" t="s">
        <v>160</v>
      </c>
      <c r="G1353" s="89" t="s">
        <v>14</v>
      </c>
      <c r="H1353" s="274">
        <v>80000000</v>
      </c>
      <c r="I1353" s="274">
        <v>80000000</v>
      </c>
      <c r="J1353" s="22" t="s">
        <v>15</v>
      </c>
      <c r="K1353" s="22" t="s">
        <v>16</v>
      </c>
      <c r="L1353" s="93" t="s">
        <v>600</v>
      </c>
    </row>
    <row r="1354" spans="2:12" ht="48" x14ac:dyDescent="0.2">
      <c r="B1354" s="31">
        <v>14111507</v>
      </c>
      <c r="C1354" s="14" t="s">
        <v>642</v>
      </c>
      <c r="D1354" s="261">
        <v>42016</v>
      </c>
      <c r="E1354" s="261">
        <v>42016</v>
      </c>
      <c r="F1354" s="89" t="s">
        <v>160</v>
      </c>
      <c r="G1354" s="89" t="s">
        <v>14</v>
      </c>
      <c r="H1354" s="274">
        <v>43023874</v>
      </c>
      <c r="I1354" s="274">
        <v>43023874</v>
      </c>
      <c r="J1354" s="22" t="s">
        <v>15</v>
      </c>
      <c r="K1354" s="22" t="s">
        <v>16</v>
      </c>
      <c r="L1354" s="93" t="s">
        <v>600</v>
      </c>
    </row>
    <row r="1355" spans="2:12" ht="48" x14ac:dyDescent="0.2">
      <c r="B1355" s="31">
        <v>72153600</v>
      </c>
      <c r="C1355" s="14" t="s">
        <v>643</v>
      </c>
      <c r="D1355" s="261">
        <v>42016</v>
      </c>
      <c r="E1355" s="261">
        <v>42016</v>
      </c>
      <c r="F1355" s="89" t="s">
        <v>160</v>
      </c>
      <c r="G1355" s="89" t="s">
        <v>14</v>
      </c>
      <c r="H1355" s="274">
        <v>60000000</v>
      </c>
      <c r="I1355" s="274">
        <v>60000000</v>
      </c>
      <c r="J1355" s="22" t="s">
        <v>15</v>
      </c>
      <c r="K1355" s="22" t="s">
        <v>56</v>
      </c>
      <c r="L1355" s="93" t="s">
        <v>600</v>
      </c>
    </row>
    <row r="1356" spans="2:12" ht="24" x14ac:dyDescent="0.2">
      <c r="B1356" s="97">
        <v>93141506</v>
      </c>
      <c r="C1356" s="55" t="s">
        <v>1165</v>
      </c>
      <c r="D1356" s="97" t="s">
        <v>644</v>
      </c>
      <c r="E1356" s="103" t="s">
        <v>588</v>
      </c>
      <c r="F1356" s="89" t="s">
        <v>160</v>
      </c>
      <c r="G1356" s="89" t="s">
        <v>14</v>
      </c>
      <c r="H1356" s="275">
        <f>105000*450</f>
        <v>47250000</v>
      </c>
      <c r="I1356" s="275">
        <f>105000*450</f>
        <v>47250000</v>
      </c>
      <c r="J1356" s="22" t="s">
        <v>15</v>
      </c>
      <c r="K1356" s="22" t="s">
        <v>56</v>
      </c>
      <c r="L1356" s="11" t="s">
        <v>645</v>
      </c>
    </row>
    <row r="1357" spans="2:12" x14ac:dyDescent="0.2">
      <c r="B1357" s="97">
        <v>93141506</v>
      </c>
      <c r="C1357" s="55" t="s">
        <v>646</v>
      </c>
      <c r="D1357" s="97" t="s">
        <v>647</v>
      </c>
      <c r="E1357" s="103" t="s">
        <v>588</v>
      </c>
      <c r="F1357" s="89" t="s">
        <v>160</v>
      </c>
      <c r="G1357" s="89" t="s">
        <v>14</v>
      </c>
      <c r="H1357" s="275">
        <f>318346*80</f>
        <v>25467680</v>
      </c>
      <c r="I1357" s="275">
        <f>318346*80</f>
        <v>25467680</v>
      </c>
      <c r="J1357" s="22" t="s">
        <v>15</v>
      </c>
      <c r="K1357" s="22" t="s">
        <v>56</v>
      </c>
      <c r="L1357" s="11" t="s">
        <v>645</v>
      </c>
    </row>
    <row r="1358" spans="2:12" x14ac:dyDescent="0.2">
      <c r="B1358" s="97">
        <v>93141506</v>
      </c>
      <c r="C1358" s="55" t="s">
        <v>648</v>
      </c>
      <c r="D1358" s="97" t="s">
        <v>649</v>
      </c>
      <c r="E1358" s="103" t="s">
        <v>588</v>
      </c>
      <c r="F1358" s="89" t="s">
        <v>160</v>
      </c>
      <c r="G1358" s="89" t="s">
        <v>14</v>
      </c>
      <c r="H1358" s="275">
        <f>280350*20</f>
        <v>5607000</v>
      </c>
      <c r="I1358" s="275">
        <f>280350*20</f>
        <v>5607000</v>
      </c>
      <c r="J1358" s="22" t="s">
        <v>15</v>
      </c>
      <c r="K1358" s="22" t="s">
        <v>56</v>
      </c>
      <c r="L1358" s="11" t="s">
        <v>645</v>
      </c>
    </row>
    <row r="1359" spans="2:12" x14ac:dyDescent="0.2">
      <c r="B1359" s="97">
        <v>93141506</v>
      </c>
      <c r="C1359" s="55" t="s">
        <v>650</v>
      </c>
      <c r="D1359" s="97" t="s">
        <v>651</v>
      </c>
      <c r="E1359" s="103" t="s">
        <v>588</v>
      </c>
      <c r="F1359" s="89" t="s">
        <v>160</v>
      </c>
      <c r="G1359" s="89" t="s">
        <v>14</v>
      </c>
      <c r="H1359" s="275">
        <f>4863*500</f>
        <v>2431500</v>
      </c>
      <c r="I1359" s="275">
        <f>4863*500</f>
        <v>2431500</v>
      </c>
      <c r="J1359" s="22" t="s">
        <v>15</v>
      </c>
      <c r="K1359" s="22" t="s">
        <v>56</v>
      </c>
      <c r="L1359" s="11" t="s">
        <v>645</v>
      </c>
    </row>
    <row r="1360" spans="2:12" x14ac:dyDescent="0.2">
      <c r="B1360" s="97">
        <v>93141506</v>
      </c>
      <c r="C1360" s="55" t="s">
        <v>652</v>
      </c>
      <c r="D1360" s="97" t="s">
        <v>651</v>
      </c>
      <c r="E1360" s="103" t="s">
        <v>588</v>
      </c>
      <c r="F1360" s="89" t="s">
        <v>160</v>
      </c>
      <c r="G1360" s="89" t="s">
        <v>14</v>
      </c>
      <c r="H1360" s="275">
        <f>2431*800</f>
        <v>1944800</v>
      </c>
      <c r="I1360" s="275">
        <f>2431*800</f>
        <v>1944800</v>
      </c>
      <c r="J1360" s="22" t="s">
        <v>15</v>
      </c>
      <c r="K1360" s="22" t="s">
        <v>56</v>
      </c>
      <c r="L1360" s="11" t="s">
        <v>645</v>
      </c>
    </row>
    <row r="1361" spans="2:12" x14ac:dyDescent="0.2">
      <c r="B1361" s="97">
        <v>93141506</v>
      </c>
      <c r="C1361" s="55" t="s">
        <v>1166</v>
      </c>
      <c r="D1361" s="97" t="s">
        <v>651</v>
      </c>
      <c r="E1361" s="103" t="s">
        <v>588</v>
      </c>
      <c r="F1361" s="89" t="s">
        <v>160</v>
      </c>
      <c r="G1361" s="89" t="s">
        <v>14</v>
      </c>
      <c r="H1361" s="275">
        <f>405*1000</f>
        <v>405000</v>
      </c>
      <c r="I1361" s="275">
        <v>405</v>
      </c>
      <c r="J1361" s="22" t="s">
        <v>15</v>
      </c>
      <c r="K1361" s="22" t="s">
        <v>56</v>
      </c>
      <c r="L1361" s="11" t="s">
        <v>645</v>
      </c>
    </row>
    <row r="1362" spans="2:12" x14ac:dyDescent="0.2">
      <c r="B1362" s="97">
        <v>93141506</v>
      </c>
      <c r="C1362" s="55" t="s">
        <v>653</v>
      </c>
      <c r="D1362" s="97" t="s">
        <v>651</v>
      </c>
      <c r="E1362" s="103" t="s">
        <v>588</v>
      </c>
      <c r="F1362" s="89" t="s">
        <v>160</v>
      </c>
      <c r="G1362" s="89" t="s">
        <v>14</v>
      </c>
      <c r="H1362" s="275">
        <f>15050*300</f>
        <v>4515000</v>
      </c>
      <c r="I1362" s="275">
        <f>15050*300</f>
        <v>4515000</v>
      </c>
      <c r="J1362" s="22" t="s">
        <v>15</v>
      </c>
      <c r="K1362" s="22" t="s">
        <v>56</v>
      </c>
      <c r="L1362" s="11" t="s">
        <v>645</v>
      </c>
    </row>
    <row r="1363" spans="2:12" x14ac:dyDescent="0.2">
      <c r="B1363" s="97">
        <v>93141506</v>
      </c>
      <c r="C1363" s="97" t="s">
        <v>654</v>
      </c>
      <c r="D1363" s="97" t="s">
        <v>651</v>
      </c>
      <c r="E1363" s="103" t="s">
        <v>588</v>
      </c>
      <c r="F1363" s="89" t="s">
        <v>160</v>
      </c>
      <c r="G1363" s="89" t="s">
        <v>14</v>
      </c>
      <c r="H1363" s="275">
        <f>3038766*5</f>
        <v>15193830</v>
      </c>
      <c r="I1363" s="275">
        <f>3038766*5</f>
        <v>15193830</v>
      </c>
      <c r="J1363" s="22" t="s">
        <v>15</v>
      </c>
      <c r="K1363" s="22" t="s">
        <v>56</v>
      </c>
      <c r="L1363" s="11" t="s">
        <v>645</v>
      </c>
    </row>
    <row r="1364" spans="2:12" x14ac:dyDescent="0.2">
      <c r="B1364" s="97">
        <v>93141506</v>
      </c>
      <c r="C1364" s="55" t="s">
        <v>655</v>
      </c>
      <c r="D1364" s="97" t="s">
        <v>651</v>
      </c>
      <c r="E1364" s="103" t="s">
        <v>588</v>
      </c>
      <c r="F1364" s="89" t="s">
        <v>160</v>
      </c>
      <c r="G1364" s="89" t="s">
        <v>14</v>
      </c>
      <c r="H1364" s="275">
        <f>729304*2</f>
        <v>1458608</v>
      </c>
      <c r="I1364" s="275">
        <f>729304*2</f>
        <v>1458608</v>
      </c>
      <c r="J1364" s="22" t="s">
        <v>15</v>
      </c>
      <c r="K1364" s="22" t="s">
        <v>56</v>
      </c>
      <c r="L1364" s="11" t="s">
        <v>645</v>
      </c>
    </row>
    <row r="1365" spans="2:12" x14ac:dyDescent="0.2">
      <c r="B1365" s="97">
        <v>93141506</v>
      </c>
      <c r="C1365" s="55" t="s">
        <v>656</v>
      </c>
      <c r="D1365" s="26" t="s">
        <v>657</v>
      </c>
      <c r="E1365" s="103" t="s">
        <v>588</v>
      </c>
      <c r="F1365" s="89" t="s">
        <v>160</v>
      </c>
      <c r="G1365" s="89" t="s">
        <v>14</v>
      </c>
      <c r="H1365" s="275">
        <f>729304*6</f>
        <v>4375824</v>
      </c>
      <c r="I1365" s="275">
        <f>729304*6</f>
        <v>4375824</v>
      </c>
      <c r="J1365" s="22" t="s">
        <v>15</v>
      </c>
      <c r="K1365" s="22" t="s">
        <v>56</v>
      </c>
      <c r="L1365" s="11" t="s">
        <v>645</v>
      </c>
    </row>
    <row r="1366" spans="2:12" x14ac:dyDescent="0.2">
      <c r="B1366" s="97">
        <v>93141506</v>
      </c>
      <c r="C1366" s="55" t="s">
        <v>658</v>
      </c>
      <c r="D1366" s="26" t="s">
        <v>651</v>
      </c>
      <c r="E1366" s="103" t="s">
        <v>588</v>
      </c>
      <c r="F1366" s="89" t="s">
        <v>160</v>
      </c>
      <c r="G1366" s="89" t="s">
        <v>14</v>
      </c>
      <c r="H1366" s="275">
        <f>303876*2</f>
        <v>607752</v>
      </c>
      <c r="I1366" s="275">
        <f>303876*2</f>
        <v>607752</v>
      </c>
      <c r="J1366" s="22" t="s">
        <v>15</v>
      </c>
      <c r="K1366" s="22" t="s">
        <v>56</v>
      </c>
      <c r="L1366" s="11" t="s">
        <v>645</v>
      </c>
    </row>
    <row r="1367" spans="2:12" x14ac:dyDescent="0.2">
      <c r="B1367" s="97">
        <v>93141506</v>
      </c>
      <c r="C1367" s="55" t="s">
        <v>659</v>
      </c>
      <c r="D1367" s="26" t="s">
        <v>657</v>
      </c>
      <c r="E1367" s="103" t="s">
        <v>588</v>
      </c>
      <c r="F1367" s="89" t="s">
        <v>160</v>
      </c>
      <c r="G1367" s="89" t="s">
        <v>14</v>
      </c>
      <c r="H1367" s="275">
        <f>9724*1500</f>
        <v>14586000</v>
      </c>
      <c r="I1367" s="275">
        <f>9724*1500</f>
        <v>14586000</v>
      </c>
      <c r="J1367" s="22" t="s">
        <v>15</v>
      </c>
      <c r="K1367" s="22" t="s">
        <v>56</v>
      </c>
      <c r="L1367" s="11" t="s">
        <v>645</v>
      </c>
    </row>
    <row r="1368" spans="2:12" ht="24" x14ac:dyDescent="0.2">
      <c r="B1368" s="97">
        <v>93141506</v>
      </c>
      <c r="C1368" s="55" t="s">
        <v>660</v>
      </c>
      <c r="D1368" s="14" t="s">
        <v>377</v>
      </c>
      <c r="E1368" s="103" t="s">
        <v>12</v>
      </c>
      <c r="F1368" s="89" t="s">
        <v>160</v>
      </c>
      <c r="G1368" s="89" t="s">
        <v>14</v>
      </c>
      <c r="H1368" s="275">
        <f>303876*2</f>
        <v>607752</v>
      </c>
      <c r="I1368" s="275">
        <f>303876*2</f>
        <v>607752</v>
      </c>
      <c r="J1368" s="22" t="s">
        <v>15</v>
      </c>
      <c r="K1368" s="22" t="s">
        <v>56</v>
      </c>
      <c r="L1368" s="11" t="s">
        <v>645</v>
      </c>
    </row>
    <row r="1369" spans="2:12" x14ac:dyDescent="0.2">
      <c r="B1369" s="97">
        <v>93141506</v>
      </c>
      <c r="C1369" s="55" t="s">
        <v>661</v>
      </c>
      <c r="D1369" s="26" t="s">
        <v>657</v>
      </c>
      <c r="E1369" s="103" t="s">
        <v>588</v>
      </c>
      <c r="F1369" s="89" t="s">
        <v>160</v>
      </c>
      <c r="G1369" s="89" t="s">
        <v>14</v>
      </c>
      <c r="H1369" s="275">
        <f xml:space="preserve"> 18233*1500</f>
        <v>27349500</v>
      </c>
      <c r="I1369" s="275">
        <f xml:space="preserve"> 18233*1500</f>
        <v>27349500</v>
      </c>
      <c r="J1369" s="22" t="s">
        <v>15</v>
      </c>
      <c r="K1369" s="22" t="s">
        <v>56</v>
      </c>
      <c r="L1369" s="11" t="s">
        <v>645</v>
      </c>
    </row>
    <row r="1370" spans="2:12" ht="24" x14ac:dyDescent="0.2">
      <c r="B1370" s="97">
        <v>93141506</v>
      </c>
      <c r="C1370" s="55" t="s">
        <v>662</v>
      </c>
      <c r="D1370" s="14" t="s">
        <v>377</v>
      </c>
      <c r="E1370" s="103" t="s">
        <v>29</v>
      </c>
      <c r="F1370" s="89" t="s">
        <v>160</v>
      </c>
      <c r="G1370" s="89" t="s">
        <v>14</v>
      </c>
      <c r="H1370" s="275">
        <f>972405*4</f>
        <v>3889620</v>
      </c>
      <c r="I1370" s="275">
        <f>972405*4</f>
        <v>3889620</v>
      </c>
      <c r="J1370" s="22" t="s">
        <v>15</v>
      </c>
      <c r="K1370" s="22" t="s">
        <v>56</v>
      </c>
      <c r="L1370" s="11" t="s">
        <v>645</v>
      </c>
    </row>
    <row r="1371" spans="2:12" ht="24" x14ac:dyDescent="0.2">
      <c r="B1371" s="97">
        <v>93141506</v>
      </c>
      <c r="C1371" s="55" t="s">
        <v>663</v>
      </c>
      <c r="D1371" s="14" t="s">
        <v>377</v>
      </c>
      <c r="E1371" s="103" t="s">
        <v>29</v>
      </c>
      <c r="F1371" s="89" t="s">
        <v>160</v>
      </c>
      <c r="G1371" s="89" t="s">
        <v>14</v>
      </c>
      <c r="H1371" s="275">
        <f>1823260*4</f>
        <v>7293040</v>
      </c>
      <c r="I1371" s="275">
        <f>1823260*4</f>
        <v>7293040</v>
      </c>
      <c r="J1371" s="22" t="s">
        <v>15</v>
      </c>
      <c r="K1371" s="22" t="s">
        <v>56</v>
      </c>
      <c r="L1371" s="11" t="s">
        <v>645</v>
      </c>
    </row>
    <row r="1372" spans="2:12" x14ac:dyDescent="0.2">
      <c r="B1372" s="97">
        <v>93141506</v>
      </c>
      <c r="C1372" s="55" t="s">
        <v>664</v>
      </c>
      <c r="D1372" s="14" t="s">
        <v>665</v>
      </c>
      <c r="E1372" s="103" t="s">
        <v>588</v>
      </c>
      <c r="F1372" s="89" t="s">
        <v>160</v>
      </c>
      <c r="G1372" s="89" t="s">
        <v>14</v>
      </c>
      <c r="H1372" s="275">
        <f>26741*450</f>
        <v>12033450</v>
      </c>
      <c r="I1372" s="275">
        <f>26741*450</f>
        <v>12033450</v>
      </c>
      <c r="J1372" s="22" t="s">
        <v>15</v>
      </c>
      <c r="K1372" s="22" t="s">
        <v>56</v>
      </c>
      <c r="L1372" s="11" t="s">
        <v>645</v>
      </c>
    </row>
    <row r="1373" spans="2:12" ht="24" x14ac:dyDescent="0.2">
      <c r="B1373" s="97">
        <v>86101700</v>
      </c>
      <c r="C1373" s="55" t="s">
        <v>666</v>
      </c>
      <c r="D1373" s="14" t="s">
        <v>377</v>
      </c>
      <c r="E1373" s="103" t="s">
        <v>29</v>
      </c>
      <c r="F1373" s="89" t="s">
        <v>160</v>
      </c>
      <c r="G1373" s="89" t="s">
        <v>14</v>
      </c>
      <c r="H1373" s="275">
        <f>1736437*20</f>
        <v>34728740</v>
      </c>
      <c r="I1373" s="275">
        <f>1736437*20</f>
        <v>34728740</v>
      </c>
      <c r="J1373" s="22" t="s">
        <v>15</v>
      </c>
      <c r="K1373" s="22" t="s">
        <v>56</v>
      </c>
      <c r="L1373" s="11" t="s">
        <v>645</v>
      </c>
    </row>
    <row r="1374" spans="2:12" ht="24" x14ac:dyDescent="0.2">
      <c r="B1374" s="97">
        <v>86101700</v>
      </c>
      <c r="C1374" s="55" t="s">
        <v>667</v>
      </c>
      <c r="D1374" s="14" t="s">
        <v>377</v>
      </c>
      <c r="E1374" s="103" t="s">
        <v>29</v>
      </c>
      <c r="F1374" s="89" t="s">
        <v>160</v>
      </c>
      <c r="G1374" s="89" t="s">
        <v>14</v>
      </c>
      <c r="H1374" s="275">
        <f>24255*1500</f>
        <v>36382500</v>
      </c>
      <c r="I1374" s="275">
        <f>24255*1500</f>
        <v>36382500</v>
      </c>
      <c r="J1374" s="22" t="s">
        <v>15</v>
      </c>
      <c r="K1374" s="22" t="s">
        <v>56</v>
      </c>
      <c r="L1374" s="11" t="s">
        <v>645</v>
      </c>
    </row>
    <row r="1375" spans="2:12" x14ac:dyDescent="0.2">
      <c r="B1375" s="97">
        <v>93141506</v>
      </c>
      <c r="C1375" s="55" t="s">
        <v>668</v>
      </c>
      <c r="D1375" s="14" t="s">
        <v>669</v>
      </c>
      <c r="E1375" s="103" t="s">
        <v>588</v>
      </c>
      <c r="F1375" s="89" t="s">
        <v>160</v>
      </c>
      <c r="G1375" s="89" t="s">
        <v>14</v>
      </c>
      <c r="H1375" s="275">
        <f>6078*200</f>
        <v>1215600</v>
      </c>
      <c r="I1375" s="275">
        <f>6078*200</f>
        <v>1215600</v>
      </c>
      <c r="J1375" s="22" t="s">
        <v>15</v>
      </c>
      <c r="K1375" s="22" t="s">
        <v>56</v>
      </c>
      <c r="L1375" s="11" t="s">
        <v>645</v>
      </c>
    </row>
    <row r="1376" spans="2:12" x14ac:dyDescent="0.2">
      <c r="B1376" s="97">
        <v>93141506</v>
      </c>
      <c r="C1376" s="55" t="s">
        <v>670</v>
      </c>
      <c r="D1376" s="14" t="s">
        <v>669</v>
      </c>
      <c r="E1376" s="103" t="s">
        <v>588</v>
      </c>
      <c r="F1376" s="89" t="s">
        <v>160</v>
      </c>
      <c r="G1376" s="89" t="s">
        <v>14</v>
      </c>
      <c r="H1376" s="275">
        <f>8509*200</f>
        <v>1701800</v>
      </c>
      <c r="I1376" s="275">
        <f>8509*200</f>
        <v>1701800</v>
      </c>
      <c r="J1376" s="22" t="s">
        <v>15</v>
      </c>
      <c r="K1376" s="22" t="s">
        <v>56</v>
      </c>
      <c r="L1376" s="11" t="s">
        <v>645</v>
      </c>
    </row>
    <row r="1377" spans="2:12" x14ac:dyDescent="0.2">
      <c r="B1377" s="97">
        <v>93141506</v>
      </c>
      <c r="C1377" s="55" t="s">
        <v>671</v>
      </c>
      <c r="D1377" s="14" t="s">
        <v>669</v>
      </c>
      <c r="E1377" s="103" t="s">
        <v>588</v>
      </c>
      <c r="F1377" s="89" t="s">
        <v>160</v>
      </c>
      <c r="G1377" s="89" t="s">
        <v>14</v>
      </c>
      <c r="H1377" s="275">
        <f>173644*800</f>
        <v>138915200</v>
      </c>
      <c r="I1377" s="275">
        <f>173644*800</f>
        <v>138915200</v>
      </c>
      <c r="J1377" s="22" t="s">
        <v>15</v>
      </c>
      <c r="K1377" s="22" t="s">
        <v>56</v>
      </c>
      <c r="L1377" s="11" t="s">
        <v>645</v>
      </c>
    </row>
    <row r="1378" spans="2:12" x14ac:dyDescent="0.2">
      <c r="B1378" s="97">
        <v>93141506</v>
      </c>
      <c r="C1378" s="55" t="s">
        <v>672</v>
      </c>
      <c r="D1378" s="14" t="s">
        <v>669</v>
      </c>
      <c r="E1378" s="103" t="s">
        <v>588</v>
      </c>
      <c r="F1378" s="89" t="s">
        <v>160</v>
      </c>
      <c r="G1378" s="89" t="s">
        <v>14</v>
      </c>
      <c r="H1378" s="275">
        <f>882000*1</f>
        <v>882000</v>
      </c>
      <c r="I1378" s="275">
        <f>882000*1</f>
        <v>882000</v>
      </c>
      <c r="J1378" s="22" t="s">
        <v>15</v>
      </c>
      <c r="K1378" s="22" t="s">
        <v>56</v>
      </c>
      <c r="L1378" s="11" t="s">
        <v>645</v>
      </c>
    </row>
    <row r="1379" spans="2:12" x14ac:dyDescent="0.2">
      <c r="B1379" s="97">
        <v>86101700</v>
      </c>
      <c r="C1379" s="55" t="s">
        <v>673</v>
      </c>
      <c r="D1379" s="14" t="s">
        <v>657</v>
      </c>
      <c r="E1379" s="103" t="s">
        <v>588</v>
      </c>
      <c r="F1379" s="89" t="s">
        <v>160</v>
      </c>
      <c r="G1379" s="89" t="s">
        <v>14</v>
      </c>
      <c r="H1379" s="275">
        <v>2315000</v>
      </c>
      <c r="I1379" s="275">
        <v>2315000</v>
      </c>
      <c r="J1379" s="22" t="s">
        <v>15</v>
      </c>
      <c r="K1379" s="22" t="s">
        <v>56</v>
      </c>
      <c r="L1379" s="11" t="s">
        <v>645</v>
      </c>
    </row>
    <row r="1380" spans="2:12" x14ac:dyDescent="0.2">
      <c r="B1380" s="97">
        <v>86101700</v>
      </c>
      <c r="C1380" s="55" t="s">
        <v>674</v>
      </c>
      <c r="D1380" s="14" t="s">
        <v>657</v>
      </c>
      <c r="E1380" s="103" t="s">
        <v>588</v>
      </c>
      <c r="F1380" s="89" t="s">
        <v>160</v>
      </c>
      <c r="G1380" s="89" t="s">
        <v>14</v>
      </c>
      <c r="H1380" s="275">
        <f>9724*860</f>
        <v>8362640</v>
      </c>
      <c r="I1380" s="275">
        <f>9724*860</f>
        <v>8362640</v>
      </c>
      <c r="J1380" s="22" t="s">
        <v>15</v>
      </c>
      <c r="K1380" s="22" t="s">
        <v>56</v>
      </c>
      <c r="L1380" s="11" t="s">
        <v>645</v>
      </c>
    </row>
    <row r="1381" spans="2:12" x14ac:dyDescent="0.2">
      <c r="B1381" s="97">
        <v>86101700</v>
      </c>
      <c r="C1381" s="55" t="s">
        <v>675</v>
      </c>
      <c r="D1381" s="14" t="s">
        <v>331</v>
      </c>
      <c r="E1381" s="103" t="s">
        <v>588</v>
      </c>
      <c r="F1381" s="89" t="s">
        <v>160</v>
      </c>
      <c r="G1381" s="89" t="s">
        <v>14</v>
      </c>
      <c r="H1381" s="275">
        <v>2315000</v>
      </c>
      <c r="I1381" s="275">
        <v>2315000</v>
      </c>
      <c r="J1381" s="22" t="s">
        <v>15</v>
      </c>
      <c r="K1381" s="22" t="s">
        <v>56</v>
      </c>
      <c r="L1381" s="11" t="s">
        <v>645</v>
      </c>
    </row>
    <row r="1382" spans="2:12" ht="24" x14ac:dyDescent="0.2">
      <c r="B1382" s="97">
        <v>86101700</v>
      </c>
      <c r="C1382" s="55" t="s">
        <v>676</v>
      </c>
      <c r="D1382" s="14" t="s">
        <v>377</v>
      </c>
      <c r="E1382" s="103" t="s">
        <v>588</v>
      </c>
      <c r="F1382" s="89" t="s">
        <v>160</v>
      </c>
      <c r="G1382" s="89" t="s">
        <v>14</v>
      </c>
      <c r="H1382" s="275">
        <f>9724*2000</f>
        <v>19448000</v>
      </c>
      <c r="I1382" s="275">
        <f>9724*2000</f>
        <v>19448000</v>
      </c>
      <c r="J1382" s="22" t="s">
        <v>15</v>
      </c>
      <c r="K1382" s="22" t="s">
        <v>56</v>
      </c>
      <c r="L1382" s="11" t="s">
        <v>645</v>
      </c>
    </row>
    <row r="1383" spans="2:12" x14ac:dyDescent="0.2">
      <c r="B1383" s="97">
        <v>86101700</v>
      </c>
      <c r="C1383" s="55" t="s">
        <v>677</v>
      </c>
      <c r="D1383" s="14" t="s">
        <v>331</v>
      </c>
      <c r="E1383" s="103" t="s">
        <v>588</v>
      </c>
      <c r="F1383" s="89" t="s">
        <v>160</v>
      </c>
      <c r="G1383" s="89" t="s">
        <v>14</v>
      </c>
      <c r="H1383" s="275">
        <v>2315000</v>
      </c>
      <c r="I1383" s="275">
        <v>2315000</v>
      </c>
      <c r="J1383" s="22" t="s">
        <v>15</v>
      </c>
      <c r="K1383" s="22" t="s">
        <v>56</v>
      </c>
      <c r="L1383" s="11" t="s">
        <v>645</v>
      </c>
    </row>
    <row r="1384" spans="2:12" ht="24" x14ac:dyDescent="0.2">
      <c r="B1384" s="97">
        <v>86101700</v>
      </c>
      <c r="C1384" s="55" t="s">
        <v>678</v>
      </c>
      <c r="D1384" s="14" t="s">
        <v>331</v>
      </c>
      <c r="E1384" s="103" t="s">
        <v>588</v>
      </c>
      <c r="F1384" s="89" t="s">
        <v>160</v>
      </c>
      <c r="G1384" s="89" t="s">
        <v>14</v>
      </c>
      <c r="H1384" s="275">
        <f>9724*200</f>
        <v>1944800</v>
      </c>
      <c r="I1384" s="275">
        <f>9724*200</f>
        <v>1944800</v>
      </c>
      <c r="J1384" s="22" t="s">
        <v>15</v>
      </c>
      <c r="K1384" s="22" t="s">
        <v>56</v>
      </c>
      <c r="L1384" s="11" t="s">
        <v>645</v>
      </c>
    </row>
    <row r="1385" spans="2:12" x14ac:dyDescent="0.2">
      <c r="B1385" s="97">
        <v>86101700</v>
      </c>
      <c r="C1385" s="55" t="s">
        <v>679</v>
      </c>
      <c r="D1385" s="14" t="s">
        <v>680</v>
      </c>
      <c r="E1385" s="103" t="s">
        <v>588</v>
      </c>
      <c r="F1385" s="89" t="s">
        <v>160</v>
      </c>
      <c r="G1385" s="89" t="s">
        <v>14</v>
      </c>
      <c r="H1385" s="275">
        <f>9724*20</f>
        <v>194480</v>
      </c>
      <c r="I1385" s="275">
        <f>9724*20</f>
        <v>194480</v>
      </c>
      <c r="J1385" s="22" t="s">
        <v>15</v>
      </c>
      <c r="K1385" s="22" t="s">
        <v>56</v>
      </c>
      <c r="L1385" s="11" t="s">
        <v>645</v>
      </c>
    </row>
    <row r="1386" spans="2:12" x14ac:dyDescent="0.2">
      <c r="B1386" s="97">
        <v>93141506</v>
      </c>
      <c r="C1386" s="55" t="s">
        <v>681</v>
      </c>
      <c r="D1386" s="14" t="s">
        <v>680</v>
      </c>
      <c r="E1386" s="103" t="s">
        <v>588</v>
      </c>
      <c r="F1386" s="89" t="s">
        <v>160</v>
      </c>
      <c r="G1386" s="89" t="s">
        <v>14</v>
      </c>
      <c r="H1386" s="275">
        <f>9724*200</f>
        <v>1944800</v>
      </c>
      <c r="I1386" s="275">
        <f>9724*200</f>
        <v>1944800</v>
      </c>
      <c r="J1386" s="22" t="s">
        <v>15</v>
      </c>
      <c r="K1386" s="22" t="s">
        <v>56</v>
      </c>
      <c r="L1386" s="11" t="s">
        <v>645</v>
      </c>
    </row>
    <row r="1387" spans="2:12" x14ac:dyDescent="0.2">
      <c r="B1387" s="97">
        <v>93141506</v>
      </c>
      <c r="C1387" s="55" t="s">
        <v>682</v>
      </c>
      <c r="D1387" s="14" t="s">
        <v>644</v>
      </c>
      <c r="E1387" s="103" t="s">
        <v>588</v>
      </c>
      <c r="F1387" s="89" t="s">
        <v>160</v>
      </c>
      <c r="G1387" s="89" t="s">
        <v>14</v>
      </c>
      <c r="H1387" s="275">
        <f>231525*860</f>
        <v>199111500</v>
      </c>
      <c r="I1387" s="275">
        <f>231525*860</f>
        <v>199111500</v>
      </c>
      <c r="J1387" s="22" t="s">
        <v>15</v>
      </c>
      <c r="K1387" s="22" t="s">
        <v>56</v>
      </c>
      <c r="L1387" s="11" t="s">
        <v>645</v>
      </c>
    </row>
    <row r="1388" spans="2:12" ht="24" x14ac:dyDescent="0.2">
      <c r="B1388" s="97">
        <v>93141506</v>
      </c>
      <c r="C1388" s="55" t="s">
        <v>683</v>
      </c>
      <c r="D1388" s="14" t="s">
        <v>377</v>
      </c>
      <c r="E1388" s="103" t="s">
        <v>29</v>
      </c>
      <c r="F1388" s="89" t="s">
        <v>160</v>
      </c>
      <c r="G1388" s="89" t="s">
        <v>14</v>
      </c>
      <c r="H1388" s="275">
        <f>34729*50</f>
        <v>1736450</v>
      </c>
      <c r="I1388" s="275">
        <f>34729*50</f>
        <v>1736450</v>
      </c>
      <c r="J1388" s="22" t="s">
        <v>15</v>
      </c>
      <c r="K1388" s="22" t="s">
        <v>56</v>
      </c>
      <c r="L1388" s="11" t="s">
        <v>645</v>
      </c>
    </row>
    <row r="1389" spans="2:12" ht="24" x14ac:dyDescent="0.2">
      <c r="B1389" s="97">
        <v>93141506</v>
      </c>
      <c r="C1389" s="55" t="s">
        <v>684</v>
      </c>
      <c r="D1389" s="14" t="s">
        <v>377</v>
      </c>
      <c r="E1389" s="103" t="s">
        <v>29</v>
      </c>
      <c r="F1389" s="89" t="s">
        <v>160</v>
      </c>
      <c r="G1389" s="89" t="s">
        <v>14</v>
      </c>
      <c r="H1389" s="275">
        <f>3473*2000</f>
        <v>6946000</v>
      </c>
      <c r="I1389" s="275">
        <f>3473*2000</f>
        <v>6946000</v>
      </c>
      <c r="J1389" s="22" t="s">
        <v>15</v>
      </c>
      <c r="K1389" s="22" t="s">
        <v>56</v>
      </c>
      <c r="L1389" s="11" t="s">
        <v>645</v>
      </c>
    </row>
    <row r="1390" spans="2:12" x14ac:dyDescent="0.2">
      <c r="B1390" s="97">
        <v>93141506</v>
      </c>
      <c r="C1390" s="55" t="s">
        <v>685</v>
      </c>
      <c r="D1390" s="14" t="s">
        <v>331</v>
      </c>
      <c r="E1390" s="103" t="s">
        <v>588</v>
      </c>
      <c r="F1390" s="89" t="s">
        <v>160</v>
      </c>
      <c r="G1390" s="89" t="s">
        <v>14</v>
      </c>
      <c r="H1390" s="275">
        <f>138915*3</f>
        <v>416745</v>
      </c>
      <c r="I1390" s="275">
        <f>138915*3</f>
        <v>416745</v>
      </c>
      <c r="J1390" s="22" t="s">
        <v>15</v>
      </c>
      <c r="K1390" s="22" t="s">
        <v>56</v>
      </c>
      <c r="L1390" s="11" t="s">
        <v>645</v>
      </c>
    </row>
    <row r="1391" spans="2:12" x14ac:dyDescent="0.2">
      <c r="B1391" s="97">
        <v>93141506</v>
      </c>
      <c r="C1391" s="55" t="s">
        <v>686</v>
      </c>
      <c r="D1391" s="14" t="s">
        <v>331</v>
      </c>
      <c r="E1391" s="103" t="s">
        <v>588</v>
      </c>
      <c r="F1391" s="89" t="s">
        <v>160</v>
      </c>
      <c r="G1391" s="89" t="s">
        <v>14</v>
      </c>
      <c r="H1391" s="275">
        <v>249985000</v>
      </c>
      <c r="I1391" s="275">
        <v>249985000</v>
      </c>
      <c r="J1391" s="22" t="s">
        <v>15</v>
      </c>
      <c r="K1391" s="22" t="s">
        <v>56</v>
      </c>
      <c r="L1391" s="11" t="s">
        <v>645</v>
      </c>
    </row>
    <row r="1392" spans="2:12" x14ac:dyDescent="0.2">
      <c r="B1392" s="97">
        <v>93141506</v>
      </c>
      <c r="C1392" s="55" t="s">
        <v>687</v>
      </c>
      <c r="D1392" s="14" t="s">
        <v>331</v>
      </c>
      <c r="E1392" s="103" t="s">
        <v>588</v>
      </c>
      <c r="F1392" s="89" t="s">
        <v>160</v>
      </c>
      <c r="G1392" s="89" t="s">
        <v>14</v>
      </c>
      <c r="H1392" s="275">
        <v>346253165</v>
      </c>
      <c r="I1392" s="275">
        <v>346253165</v>
      </c>
      <c r="J1392" s="22" t="s">
        <v>15</v>
      </c>
      <c r="K1392" s="22" t="s">
        <v>56</v>
      </c>
      <c r="L1392" s="11" t="s">
        <v>645</v>
      </c>
    </row>
    <row r="1393" spans="2:12" x14ac:dyDescent="0.2">
      <c r="B1393" s="97">
        <v>93141506</v>
      </c>
      <c r="C1393" s="55" t="s">
        <v>688</v>
      </c>
      <c r="D1393" s="14" t="s">
        <v>657</v>
      </c>
      <c r="E1393" s="103" t="s">
        <v>588</v>
      </c>
      <c r="F1393" s="89" t="s">
        <v>160</v>
      </c>
      <c r="G1393" s="89" t="s">
        <v>14</v>
      </c>
      <c r="H1393" s="275">
        <v>131625000</v>
      </c>
      <c r="I1393" s="275">
        <v>131625000</v>
      </c>
      <c r="J1393" s="22" t="s">
        <v>15</v>
      </c>
      <c r="K1393" s="22" t="s">
        <v>56</v>
      </c>
      <c r="L1393" s="11" t="s">
        <v>645</v>
      </c>
    </row>
    <row r="1394" spans="2:12" x14ac:dyDescent="0.2">
      <c r="B1394" s="97">
        <v>93141506</v>
      </c>
      <c r="C1394" s="55" t="s">
        <v>689</v>
      </c>
      <c r="D1394" s="14" t="s">
        <v>657</v>
      </c>
      <c r="E1394" s="103" t="s">
        <v>588</v>
      </c>
      <c r="F1394" s="89" t="s">
        <v>160</v>
      </c>
      <c r="G1394" s="89" t="s">
        <v>14</v>
      </c>
      <c r="H1394" s="276">
        <v>66000000</v>
      </c>
      <c r="I1394" s="276">
        <v>66000000</v>
      </c>
      <c r="J1394" s="22" t="s">
        <v>15</v>
      </c>
      <c r="K1394" s="22" t="s">
        <v>56</v>
      </c>
      <c r="L1394" s="11" t="s">
        <v>645</v>
      </c>
    </row>
    <row r="1395" spans="2:12" ht="24" x14ac:dyDescent="0.2">
      <c r="B1395" s="97">
        <v>93141506</v>
      </c>
      <c r="C1395" s="55" t="s">
        <v>1167</v>
      </c>
      <c r="D1395" s="14" t="s">
        <v>657</v>
      </c>
      <c r="E1395" s="103" t="s">
        <v>588</v>
      </c>
      <c r="F1395" s="89" t="s">
        <v>160</v>
      </c>
      <c r="G1395" s="89" t="s">
        <v>14</v>
      </c>
      <c r="H1395" s="276">
        <v>48000000</v>
      </c>
      <c r="I1395" s="276">
        <v>48000000</v>
      </c>
      <c r="J1395" s="22" t="s">
        <v>15</v>
      </c>
      <c r="K1395" s="22" t="s">
        <v>56</v>
      </c>
      <c r="L1395" s="11" t="s">
        <v>645</v>
      </c>
    </row>
    <row r="1396" spans="2:12" x14ac:dyDescent="0.2">
      <c r="B1396" s="97">
        <v>93141506</v>
      </c>
      <c r="C1396" s="55" t="s">
        <v>690</v>
      </c>
      <c r="D1396" s="14" t="s">
        <v>657</v>
      </c>
      <c r="E1396" s="103" t="s">
        <v>588</v>
      </c>
      <c r="F1396" s="89" t="s">
        <v>160</v>
      </c>
      <c r="G1396" s="89" t="s">
        <v>14</v>
      </c>
      <c r="H1396" s="276">
        <v>6000000</v>
      </c>
      <c r="I1396" s="276">
        <v>6000000</v>
      </c>
      <c r="J1396" s="22" t="s">
        <v>15</v>
      </c>
      <c r="K1396" s="22" t="s">
        <v>56</v>
      </c>
      <c r="L1396" s="11" t="s">
        <v>645</v>
      </c>
    </row>
    <row r="1397" spans="2:12" ht="24" x14ac:dyDescent="0.2">
      <c r="B1397" s="97">
        <v>93141506</v>
      </c>
      <c r="C1397" s="55" t="s">
        <v>691</v>
      </c>
      <c r="D1397" s="14" t="s">
        <v>657</v>
      </c>
      <c r="E1397" s="103" t="s">
        <v>588</v>
      </c>
      <c r="F1397" s="89" t="s">
        <v>160</v>
      </c>
      <c r="G1397" s="89" t="s">
        <v>14</v>
      </c>
      <c r="H1397" s="275">
        <v>12839310</v>
      </c>
      <c r="I1397" s="275">
        <v>12839310</v>
      </c>
      <c r="J1397" s="22" t="s">
        <v>15</v>
      </c>
      <c r="K1397" s="22" t="s">
        <v>56</v>
      </c>
      <c r="L1397" s="11" t="s">
        <v>645</v>
      </c>
    </row>
    <row r="1398" spans="2:12" ht="24" x14ac:dyDescent="0.2">
      <c r="B1398" s="97">
        <v>93141506</v>
      </c>
      <c r="C1398" s="55" t="s">
        <v>692</v>
      </c>
      <c r="D1398" s="14" t="s">
        <v>657</v>
      </c>
      <c r="E1398" s="103" t="s">
        <v>588</v>
      </c>
      <c r="F1398" s="89" t="s">
        <v>160</v>
      </c>
      <c r="G1398" s="89" t="s">
        <v>14</v>
      </c>
      <c r="H1398" s="276">
        <v>8000000</v>
      </c>
      <c r="I1398" s="276">
        <v>8000000</v>
      </c>
      <c r="J1398" s="22" t="s">
        <v>15</v>
      </c>
      <c r="K1398" s="22" t="s">
        <v>56</v>
      </c>
      <c r="L1398" s="11" t="s">
        <v>645</v>
      </c>
    </row>
    <row r="1399" spans="2:12" ht="24" x14ac:dyDescent="0.2">
      <c r="B1399" s="97">
        <v>93141506</v>
      </c>
      <c r="C1399" s="55" t="s">
        <v>693</v>
      </c>
      <c r="D1399" s="14" t="s">
        <v>657</v>
      </c>
      <c r="E1399" s="103" t="s">
        <v>588</v>
      </c>
      <c r="F1399" s="89" t="s">
        <v>160</v>
      </c>
      <c r="G1399" s="89" t="s">
        <v>14</v>
      </c>
      <c r="H1399" s="276">
        <v>5000000</v>
      </c>
      <c r="I1399" s="276">
        <v>5000000</v>
      </c>
      <c r="J1399" s="22" t="s">
        <v>15</v>
      </c>
      <c r="K1399" s="22" t="s">
        <v>56</v>
      </c>
      <c r="L1399" s="11" t="s">
        <v>645</v>
      </c>
    </row>
    <row r="1400" spans="2:12" ht="24" x14ac:dyDescent="0.2">
      <c r="B1400" s="97">
        <v>93141506</v>
      </c>
      <c r="C1400" s="55" t="s">
        <v>1168</v>
      </c>
      <c r="D1400" s="14" t="s">
        <v>657</v>
      </c>
      <c r="E1400" s="103" t="s">
        <v>588</v>
      </c>
      <c r="F1400" s="89" t="s">
        <v>160</v>
      </c>
      <c r="G1400" s="89" t="s">
        <v>14</v>
      </c>
      <c r="H1400" s="276">
        <v>5000000</v>
      </c>
      <c r="I1400" s="276">
        <v>5000000</v>
      </c>
      <c r="J1400" s="22" t="s">
        <v>15</v>
      </c>
      <c r="K1400" s="22" t="s">
        <v>56</v>
      </c>
      <c r="L1400" s="11" t="s">
        <v>645</v>
      </c>
    </row>
    <row r="1401" spans="2:12" ht="12.75" thickBot="1" x14ac:dyDescent="0.25">
      <c r="B1401" s="97">
        <v>91111501</v>
      </c>
      <c r="C1401" s="55" t="s">
        <v>1169</v>
      </c>
      <c r="D1401" s="14" t="s">
        <v>657</v>
      </c>
      <c r="E1401" s="103" t="s">
        <v>588</v>
      </c>
      <c r="F1401" s="89" t="s">
        <v>1158</v>
      </c>
      <c r="G1401" s="89" t="s">
        <v>14</v>
      </c>
      <c r="H1401" s="275">
        <v>500000000</v>
      </c>
      <c r="I1401" s="275">
        <v>500000000</v>
      </c>
      <c r="J1401" s="22" t="s">
        <v>15</v>
      </c>
      <c r="K1401" s="22" t="s">
        <v>56</v>
      </c>
      <c r="L1401" s="11" t="s">
        <v>694</v>
      </c>
    </row>
    <row r="1402" spans="2:12" ht="48.75" thickBot="1" x14ac:dyDescent="0.25">
      <c r="B1402" s="11">
        <v>71161202</v>
      </c>
      <c r="C1402" s="108" t="s">
        <v>132</v>
      </c>
      <c r="D1402" s="277" t="s">
        <v>76</v>
      </c>
      <c r="E1402" s="108" t="s">
        <v>75</v>
      </c>
      <c r="F1402" s="108" t="s">
        <v>110</v>
      </c>
      <c r="G1402" s="108" t="s">
        <v>31</v>
      </c>
      <c r="H1402" s="278">
        <v>54000000</v>
      </c>
      <c r="I1402" s="278">
        <v>54000000</v>
      </c>
      <c r="J1402" s="108" t="s">
        <v>15</v>
      </c>
      <c r="K1402" s="108" t="s">
        <v>56</v>
      </c>
      <c r="L1402" s="279" t="s">
        <v>73</v>
      </c>
    </row>
    <row r="1403" spans="2:12" ht="48.75" thickBot="1" x14ac:dyDescent="0.25">
      <c r="B1403" s="11">
        <v>82101801</v>
      </c>
      <c r="C1403" s="11" t="s">
        <v>131</v>
      </c>
      <c r="D1403" s="280" t="s">
        <v>99</v>
      </c>
      <c r="E1403" s="22" t="s">
        <v>112</v>
      </c>
      <c r="F1403" s="11" t="s">
        <v>110</v>
      </c>
      <c r="G1403" s="11" t="s">
        <v>31</v>
      </c>
      <c r="H1403" s="281">
        <v>43000000</v>
      </c>
      <c r="I1403" s="281">
        <v>43000000</v>
      </c>
      <c r="J1403" s="22" t="s">
        <v>15</v>
      </c>
      <c r="K1403" s="11" t="s">
        <v>56</v>
      </c>
      <c r="L1403" s="279" t="s">
        <v>73</v>
      </c>
    </row>
    <row r="1404" spans="2:12" ht="48.75" thickBot="1" x14ac:dyDescent="0.25">
      <c r="B1404" s="22">
        <v>93141701</v>
      </c>
      <c r="C1404" s="11" t="s">
        <v>130</v>
      </c>
      <c r="D1404" s="282" t="s">
        <v>129</v>
      </c>
      <c r="E1404" s="11" t="s">
        <v>101</v>
      </c>
      <c r="F1404" s="11" t="s">
        <v>74</v>
      </c>
      <c r="G1404" s="11" t="s">
        <v>31</v>
      </c>
      <c r="H1404" s="195">
        <v>38600000</v>
      </c>
      <c r="I1404" s="11" t="s">
        <v>128</v>
      </c>
      <c r="J1404" s="11" t="s">
        <v>15</v>
      </c>
      <c r="K1404" s="11" t="s">
        <v>15</v>
      </c>
      <c r="L1404" s="279" t="s">
        <v>73</v>
      </c>
    </row>
    <row r="1405" spans="2:12" ht="48.75" thickBot="1" x14ac:dyDescent="0.25">
      <c r="B1405" s="11">
        <v>93131608</v>
      </c>
      <c r="C1405" s="11" t="s">
        <v>127</v>
      </c>
      <c r="D1405" s="280" t="s">
        <v>99</v>
      </c>
      <c r="E1405" s="22" t="s">
        <v>112</v>
      </c>
      <c r="F1405" s="11" t="s">
        <v>110</v>
      </c>
      <c r="G1405" s="11" t="s">
        <v>31</v>
      </c>
      <c r="H1405" s="281">
        <v>13000000</v>
      </c>
      <c r="I1405" s="281">
        <v>13000000</v>
      </c>
      <c r="J1405" s="22" t="s">
        <v>15</v>
      </c>
      <c r="K1405" s="11" t="s">
        <v>15</v>
      </c>
      <c r="L1405" s="279" t="s">
        <v>73</v>
      </c>
    </row>
    <row r="1406" spans="2:12" ht="48.75" thickBot="1" x14ac:dyDescent="0.25">
      <c r="B1406" s="93">
        <v>86101705</v>
      </c>
      <c r="C1406" s="93" t="s">
        <v>126</v>
      </c>
      <c r="D1406" s="283" t="s">
        <v>99</v>
      </c>
      <c r="E1406" s="11" t="s">
        <v>105</v>
      </c>
      <c r="F1406" s="93" t="s">
        <v>74</v>
      </c>
      <c r="G1406" s="93" t="s">
        <v>31</v>
      </c>
      <c r="H1406" s="284">
        <v>100000000</v>
      </c>
      <c r="I1406" s="284">
        <v>110000000</v>
      </c>
      <c r="J1406" s="93" t="s">
        <v>15</v>
      </c>
      <c r="K1406" s="93" t="s">
        <v>15</v>
      </c>
      <c r="L1406" s="285" t="s">
        <v>73</v>
      </c>
    </row>
    <row r="1407" spans="2:12" ht="48.75" thickBot="1" x14ac:dyDescent="0.25">
      <c r="B1407" s="93">
        <v>86101702</v>
      </c>
      <c r="C1407" s="93" t="s">
        <v>125</v>
      </c>
      <c r="D1407" s="283" t="s">
        <v>106</v>
      </c>
      <c r="E1407" s="93" t="s">
        <v>105</v>
      </c>
      <c r="F1407" s="93" t="s">
        <v>74</v>
      </c>
      <c r="G1407" s="93" t="s">
        <v>31</v>
      </c>
      <c r="H1407" s="284">
        <v>88360000</v>
      </c>
      <c r="I1407" s="284">
        <v>88360000</v>
      </c>
      <c r="J1407" s="93" t="s">
        <v>15</v>
      </c>
      <c r="K1407" s="93" t="s">
        <v>15</v>
      </c>
      <c r="L1407" s="285" t="s">
        <v>73</v>
      </c>
    </row>
    <row r="1408" spans="2:12" ht="48.75" thickBot="1" x14ac:dyDescent="0.25">
      <c r="B1408" s="11">
        <v>86141702</v>
      </c>
      <c r="C1408" s="11" t="s">
        <v>124</v>
      </c>
      <c r="D1408" s="280" t="s">
        <v>99</v>
      </c>
      <c r="E1408" s="22" t="s">
        <v>101</v>
      </c>
      <c r="F1408" s="11" t="s">
        <v>110</v>
      </c>
      <c r="G1408" s="11" t="s">
        <v>31</v>
      </c>
      <c r="H1408" s="281">
        <v>6000000</v>
      </c>
      <c r="I1408" s="281">
        <v>6000000</v>
      </c>
      <c r="J1408" s="22" t="s">
        <v>15</v>
      </c>
      <c r="K1408" s="11" t="s">
        <v>15</v>
      </c>
      <c r="L1408" s="279" t="s">
        <v>73</v>
      </c>
    </row>
    <row r="1409" spans="2:12" ht="48.75" thickBot="1" x14ac:dyDescent="0.25">
      <c r="B1409" s="11">
        <v>86111502</v>
      </c>
      <c r="C1409" s="11" t="s">
        <v>123</v>
      </c>
      <c r="D1409" s="282" t="s">
        <v>99</v>
      </c>
      <c r="E1409" s="11" t="s">
        <v>112</v>
      </c>
      <c r="F1409" s="11" t="s">
        <v>74</v>
      </c>
      <c r="G1409" s="11" t="s">
        <v>31</v>
      </c>
      <c r="H1409" s="195">
        <v>40000000</v>
      </c>
      <c r="I1409" s="195">
        <v>40000000</v>
      </c>
      <c r="J1409" s="11" t="s">
        <v>15</v>
      </c>
      <c r="K1409" s="11" t="s">
        <v>15</v>
      </c>
      <c r="L1409" s="279" t="s">
        <v>73</v>
      </c>
    </row>
    <row r="1410" spans="2:12" ht="48.75" thickBot="1" x14ac:dyDescent="0.25">
      <c r="B1410" s="11">
        <v>86111502</v>
      </c>
      <c r="C1410" s="286" t="s">
        <v>122</v>
      </c>
      <c r="D1410" s="283" t="s">
        <v>99</v>
      </c>
      <c r="E1410" s="93" t="s">
        <v>101</v>
      </c>
      <c r="F1410" s="93" t="s">
        <v>110</v>
      </c>
      <c r="G1410" s="93" t="s">
        <v>31</v>
      </c>
      <c r="H1410" s="287">
        <v>15000000</v>
      </c>
      <c r="I1410" s="288">
        <v>15000000</v>
      </c>
      <c r="J1410" s="93" t="s">
        <v>15</v>
      </c>
      <c r="K1410" s="93" t="s">
        <v>56</v>
      </c>
      <c r="L1410" s="285" t="s">
        <v>73</v>
      </c>
    </row>
    <row r="1411" spans="2:12" ht="48.75" thickBot="1" x14ac:dyDescent="0.25">
      <c r="B1411" s="11">
        <v>86101705</v>
      </c>
      <c r="C1411" s="11" t="s">
        <v>121</v>
      </c>
      <c r="D1411" s="282" t="s">
        <v>117</v>
      </c>
      <c r="E1411" s="11" t="s">
        <v>101</v>
      </c>
      <c r="F1411" s="11" t="s">
        <v>74</v>
      </c>
      <c r="G1411" s="11" t="s">
        <v>14</v>
      </c>
      <c r="H1411" s="195">
        <v>40000000</v>
      </c>
      <c r="I1411" s="195">
        <v>20000000</v>
      </c>
      <c r="J1411" s="11" t="s">
        <v>15</v>
      </c>
      <c r="K1411" s="11" t="s">
        <v>15</v>
      </c>
      <c r="L1411" s="279" t="s">
        <v>73</v>
      </c>
    </row>
    <row r="1412" spans="2:12" ht="48.75" thickBot="1" x14ac:dyDescent="0.25">
      <c r="B1412" s="11">
        <v>86101705</v>
      </c>
      <c r="C1412" s="11" t="s">
        <v>120</v>
      </c>
      <c r="D1412" s="282" t="s">
        <v>99</v>
      </c>
      <c r="E1412" s="11" t="s">
        <v>101</v>
      </c>
      <c r="F1412" s="11" t="s">
        <v>74</v>
      </c>
      <c r="G1412" s="11" t="s">
        <v>14</v>
      </c>
      <c r="H1412" s="195">
        <v>20000000</v>
      </c>
      <c r="I1412" s="195">
        <v>20000000</v>
      </c>
      <c r="J1412" s="11" t="s">
        <v>15</v>
      </c>
      <c r="K1412" s="11" t="s">
        <v>15</v>
      </c>
      <c r="L1412" s="279" t="s">
        <v>73</v>
      </c>
    </row>
    <row r="1413" spans="2:12" ht="48.75" thickBot="1" x14ac:dyDescent="0.25">
      <c r="B1413" s="11">
        <v>86101705</v>
      </c>
      <c r="C1413" s="11" t="s">
        <v>119</v>
      </c>
      <c r="D1413" s="282" t="s">
        <v>117</v>
      </c>
      <c r="E1413" s="11" t="s">
        <v>101</v>
      </c>
      <c r="F1413" s="11" t="s">
        <v>74</v>
      </c>
      <c r="G1413" s="11" t="s">
        <v>31</v>
      </c>
      <c r="H1413" s="195">
        <v>23000000</v>
      </c>
      <c r="I1413" s="195">
        <v>23000000</v>
      </c>
      <c r="J1413" s="11" t="s">
        <v>15</v>
      </c>
      <c r="K1413" s="11" t="s">
        <v>15</v>
      </c>
      <c r="L1413" s="279" t="s">
        <v>73</v>
      </c>
    </row>
    <row r="1414" spans="2:12" ht="48.75" thickBot="1" x14ac:dyDescent="0.25">
      <c r="B1414" s="11">
        <v>86111502</v>
      </c>
      <c r="C1414" s="11" t="s">
        <v>118</v>
      </c>
      <c r="D1414" s="282" t="s">
        <v>117</v>
      </c>
      <c r="E1414" s="11" t="s">
        <v>116</v>
      </c>
      <c r="F1414" s="11" t="s">
        <v>74</v>
      </c>
      <c r="G1414" s="11" t="s">
        <v>31</v>
      </c>
      <c r="H1414" s="195">
        <v>60000000</v>
      </c>
      <c r="I1414" s="195">
        <v>60000000</v>
      </c>
      <c r="J1414" s="11" t="s">
        <v>15</v>
      </c>
      <c r="K1414" s="11" t="s">
        <v>15</v>
      </c>
      <c r="L1414" s="279" t="s">
        <v>73</v>
      </c>
    </row>
    <row r="1415" spans="2:12" ht="48.75" thickBot="1" x14ac:dyDescent="0.25">
      <c r="B1415" s="11">
        <v>80101602</v>
      </c>
      <c r="C1415" s="11" t="s">
        <v>115</v>
      </c>
      <c r="D1415" s="282" t="s">
        <v>99</v>
      </c>
      <c r="E1415" s="11" t="s">
        <v>101</v>
      </c>
      <c r="F1415" s="11" t="s">
        <v>74</v>
      </c>
      <c r="G1415" s="11" t="s">
        <v>31</v>
      </c>
      <c r="H1415" s="195">
        <v>25000000</v>
      </c>
      <c r="I1415" s="195">
        <v>25000000</v>
      </c>
      <c r="J1415" s="11" t="s">
        <v>15</v>
      </c>
      <c r="K1415" s="11" t="s">
        <v>15</v>
      </c>
      <c r="L1415" s="279" t="s">
        <v>73</v>
      </c>
    </row>
    <row r="1416" spans="2:12" ht="48.75" thickBot="1" x14ac:dyDescent="0.25">
      <c r="B1416" s="11">
        <v>82151700</v>
      </c>
      <c r="C1416" s="11" t="s">
        <v>114</v>
      </c>
      <c r="D1416" s="282" t="s">
        <v>76</v>
      </c>
      <c r="E1416" s="11" t="s">
        <v>98</v>
      </c>
      <c r="F1416" s="11" t="s">
        <v>74</v>
      </c>
      <c r="G1416" s="11" t="s">
        <v>31</v>
      </c>
      <c r="H1416" s="195">
        <v>38000000</v>
      </c>
      <c r="I1416" s="98"/>
      <c r="J1416" s="11" t="s">
        <v>15</v>
      </c>
      <c r="K1416" s="11" t="s">
        <v>15</v>
      </c>
      <c r="L1416" s="279" t="s">
        <v>73</v>
      </c>
    </row>
    <row r="1417" spans="2:12" ht="48.75" thickBot="1" x14ac:dyDescent="0.25">
      <c r="B1417" s="11">
        <v>86111502</v>
      </c>
      <c r="C1417" s="11" t="s">
        <v>113</v>
      </c>
      <c r="D1417" s="282" t="s">
        <v>99</v>
      </c>
      <c r="E1417" s="11" t="s">
        <v>112</v>
      </c>
      <c r="F1417" s="11" t="s">
        <v>74</v>
      </c>
      <c r="G1417" s="11" t="s">
        <v>31</v>
      </c>
      <c r="H1417" s="195">
        <v>32000000</v>
      </c>
      <c r="I1417" s="195">
        <v>32000000</v>
      </c>
      <c r="J1417" s="11" t="s">
        <v>15</v>
      </c>
      <c r="K1417" s="11" t="s">
        <v>15</v>
      </c>
      <c r="L1417" s="279" t="s">
        <v>73</v>
      </c>
    </row>
    <row r="1418" spans="2:12" ht="48.75" thickBot="1" x14ac:dyDescent="0.25">
      <c r="B1418" s="11">
        <v>43211507</v>
      </c>
      <c r="C1418" s="11" t="s">
        <v>111</v>
      </c>
      <c r="D1418" s="282" t="s">
        <v>76</v>
      </c>
      <c r="E1418" s="11" t="s">
        <v>101</v>
      </c>
      <c r="F1418" s="11" t="s">
        <v>110</v>
      </c>
      <c r="G1418" s="11" t="s">
        <v>31</v>
      </c>
      <c r="H1418" s="195">
        <v>50000000</v>
      </c>
      <c r="I1418" s="195">
        <v>50000000</v>
      </c>
      <c r="J1418" s="11" t="s">
        <v>15</v>
      </c>
      <c r="K1418" s="11" t="s">
        <v>15</v>
      </c>
      <c r="L1418" s="279" t="s">
        <v>73</v>
      </c>
    </row>
    <row r="1419" spans="2:12" ht="48.75" thickBot="1" x14ac:dyDescent="0.25">
      <c r="B1419" s="11">
        <v>72102905</v>
      </c>
      <c r="C1419" s="11" t="s">
        <v>109</v>
      </c>
      <c r="D1419" s="282" t="s">
        <v>76</v>
      </c>
      <c r="E1419" s="11" t="s">
        <v>108</v>
      </c>
      <c r="F1419" s="11" t="s">
        <v>74</v>
      </c>
      <c r="G1419" s="11" t="s">
        <v>31</v>
      </c>
      <c r="H1419" s="195">
        <v>30000000</v>
      </c>
      <c r="I1419" s="195">
        <v>30000000</v>
      </c>
      <c r="J1419" s="11" t="s">
        <v>15</v>
      </c>
      <c r="K1419" s="11" t="s">
        <v>15</v>
      </c>
      <c r="L1419" s="279" t="s">
        <v>73</v>
      </c>
    </row>
    <row r="1420" spans="2:12" ht="48.75" thickBot="1" x14ac:dyDescent="0.25">
      <c r="B1420" s="11">
        <v>72121406</v>
      </c>
      <c r="C1420" s="11" t="s">
        <v>107</v>
      </c>
      <c r="D1420" s="282" t="s">
        <v>106</v>
      </c>
      <c r="E1420" s="11" t="s">
        <v>105</v>
      </c>
      <c r="F1420" s="11" t="s">
        <v>104</v>
      </c>
      <c r="G1420" s="11" t="s">
        <v>14</v>
      </c>
      <c r="H1420" s="195">
        <v>180000000</v>
      </c>
      <c r="I1420" s="195">
        <v>180000000</v>
      </c>
      <c r="J1420" s="11" t="s">
        <v>15</v>
      </c>
      <c r="K1420" s="11" t="s">
        <v>15</v>
      </c>
      <c r="L1420" s="279" t="s">
        <v>73</v>
      </c>
    </row>
    <row r="1421" spans="2:12" ht="48.75" thickBot="1" x14ac:dyDescent="0.25">
      <c r="B1421" s="11">
        <v>55101516</v>
      </c>
      <c r="C1421" s="11" t="s">
        <v>103</v>
      </c>
      <c r="D1421" s="282" t="s">
        <v>76</v>
      </c>
      <c r="E1421" s="11" t="s">
        <v>101</v>
      </c>
      <c r="F1421" s="11" t="s">
        <v>74</v>
      </c>
      <c r="G1421" s="11" t="s">
        <v>31</v>
      </c>
      <c r="H1421" s="195">
        <v>10000000</v>
      </c>
      <c r="I1421" s="195">
        <v>10000000</v>
      </c>
      <c r="J1421" s="11" t="s">
        <v>15</v>
      </c>
      <c r="K1421" s="11" t="s">
        <v>15</v>
      </c>
      <c r="L1421" s="279" t="s">
        <v>73</v>
      </c>
    </row>
    <row r="1422" spans="2:12" ht="48.75" thickBot="1" x14ac:dyDescent="0.25">
      <c r="B1422" s="11">
        <v>86111502</v>
      </c>
      <c r="C1422" s="11" t="s">
        <v>102</v>
      </c>
      <c r="D1422" s="282" t="s">
        <v>76</v>
      </c>
      <c r="E1422" s="11" t="s">
        <v>101</v>
      </c>
      <c r="F1422" s="11" t="s">
        <v>74</v>
      </c>
      <c r="G1422" s="11" t="s">
        <v>31</v>
      </c>
      <c r="H1422" s="195">
        <v>35000000</v>
      </c>
      <c r="I1422" s="195">
        <v>35000000</v>
      </c>
      <c r="J1422" s="11" t="s">
        <v>15</v>
      </c>
      <c r="K1422" s="11" t="s">
        <v>15</v>
      </c>
      <c r="L1422" s="279" t="s">
        <v>73</v>
      </c>
    </row>
    <row r="1423" spans="2:12" ht="48" x14ac:dyDescent="0.2">
      <c r="B1423" s="11">
        <v>86101702</v>
      </c>
      <c r="C1423" s="11" t="s">
        <v>100</v>
      </c>
      <c r="D1423" s="282" t="s">
        <v>99</v>
      </c>
      <c r="E1423" s="11" t="s">
        <v>98</v>
      </c>
      <c r="F1423" s="11" t="s">
        <v>74</v>
      </c>
      <c r="G1423" s="11" t="s">
        <v>31</v>
      </c>
      <c r="H1423" s="195">
        <v>12000000</v>
      </c>
      <c r="I1423" s="195">
        <v>12000000</v>
      </c>
      <c r="J1423" s="11" t="s">
        <v>15</v>
      </c>
      <c r="K1423" s="11" t="s">
        <v>15</v>
      </c>
      <c r="L1423" s="279" t="s">
        <v>73</v>
      </c>
    </row>
    <row r="1424" spans="2:12" ht="48" x14ac:dyDescent="0.2">
      <c r="B1424" s="11">
        <v>80111607</v>
      </c>
      <c r="C1424" s="11" t="s">
        <v>97</v>
      </c>
      <c r="D1424" s="282" t="s">
        <v>76</v>
      </c>
      <c r="E1424" s="11" t="s">
        <v>75</v>
      </c>
      <c r="F1424" s="11" t="s">
        <v>74</v>
      </c>
      <c r="G1424" s="11" t="s">
        <v>14</v>
      </c>
      <c r="H1424" s="195">
        <v>35200000</v>
      </c>
      <c r="I1424" s="195">
        <v>33000000</v>
      </c>
      <c r="J1424" s="11" t="s">
        <v>15</v>
      </c>
      <c r="K1424" s="11" t="s">
        <v>15</v>
      </c>
      <c r="L1424" s="11" t="s">
        <v>73</v>
      </c>
    </row>
    <row r="1425" spans="2:12" ht="48" x14ac:dyDescent="0.2">
      <c r="B1425" s="11">
        <v>80111607</v>
      </c>
      <c r="C1425" s="11" t="s">
        <v>97</v>
      </c>
      <c r="D1425" s="282" t="s">
        <v>76</v>
      </c>
      <c r="E1425" s="11" t="s">
        <v>75</v>
      </c>
      <c r="F1425" s="11" t="s">
        <v>74</v>
      </c>
      <c r="G1425" s="11" t="s">
        <v>14</v>
      </c>
      <c r="H1425" s="195">
        <v>27500000</v>
      </c>
      <c r="I1425" s="195">
        <v>27500000</v>
      </c>
      <c r="J1425" s="11" t="s">
        <v>15</v>
      </c>
      <c r="K1425" s="11" t="s">
        <v>15</v>
      </c>
      <c r="L1425" s="11" t="s">
        <v>73</v>
      </c>
    </row>
    <row r="1426" spans="2:12" ht="48" x14ac:dyDescent="0.2">
      <c r="B1426" s="11">
        <v>80111607</v>
      </c>
      <c r="C1426" s="22" t="s">
        <v>97</v>
      </c>
      <c r="D1426" s="282" t="s">
        <v>76</v>
      </c>
      <c r="E1426" s="11" t="s">
        <v>75</v>
      </c>
      <c r="F1426" s="11" t="s">
        <v>74</v>
      </c>
      <c r="G1426" s="11" t="s">
        <v>14</v>
      </c>
      <c r="H1426" s="195">
        <v>27500000</v>
      </c>
      <c r="I1426" s="195">
        <v>27500000</v>
      </c>
      <c r="J1426" s="11" t="s">
        <v>15</v>
      </c>
      <c r="K1426" s="11" t="s">
        <v>15</v>
      </c>
      <c r="L1426" s="11" t="s">
        <v>73</v>
      </c>
    </row>
    <row r="1427" spans="2:12" ht="48" x14ac:dyDescent="0.2">
      <c r="B1427" s="11">
        <v>80111607</v>
      </c>
      <c r="C1427" s="22" t="s">
        <v>97</v>
      </c>
      <c r="D1427" s="282" t="s">
        <v>76</v>
      </c>
      <c r="E1427" s="11" t="s">
        <v>75</v>
      </c>
      <c r="F1427" s="11" t="s">
        <v>74</v>
      </c>
      <c r="G1427" s="11" t="s">
        <v>14</v>
      </c>
      <c r="H1427" s="195">
        <v>27500000</v>
      </c>
      <c r="I1427" s="195">
        <v>27500000</v>
      </c>
      <c r="J1427" s="11" t="s">
        <v>15</v>
      </c>
      <c r="K1427" s="11" t="s">
        <v>15</v>
      </c>
      <c r="L1427" s="11" t="s">
        <v>73</v>
      </c>
    </row>
    <row r="1428" spans="2:12" ht="48" x14ac:dyDescent="0.2">
      <c r="B1428" s="11">
        <v>80111607</v>
      </c>
      <c r="C1428" s="11" t="s">
        <v>87</v>
      </c>
      <c r="D1428" s="282" t="s">
        <v>76</v>
      </c>
      <c r="E1428" s="11" t="s">
        <v>75</v>
      </c>
      <c r="F1428" s="11" t="s">
        <v>74</v>
      </c>
      <c r="G1428" s="11" t="s">
        <v>14</v>
      </c>
      <c r="H1428" s="195">
        <v>33000000</v>
      </c>
      <c r="I1428" s="195">
        <v>35200000</v>
      </c>
      <c r="J1428" s="11" t="s">
        <v>15</v>
      </c>
      <c r="K1428" s="11" t="s">
        <v>15</v>
      </c>
      <c r="L1428" s="11" t="s">
        <v>73</v>
      </c>
    </row>
    <row r="1429" spans="2:12" ht="48" x14ac:dyDescent="0.2">
      <c r="B1429" s="11">
        <v>80161501</v>
      </c>
      <c r="C1429" s="11" t="s">
        <v>96</v>
      </c>
      <c r="D1429" s="282" t="s">
        <v>76</v>
      </c>
      <c r="E1429" s="11" t="s">
        <v>75</v>
      </c>
      <c r="F1429" s="11" t="s">
        <v>74</v>
      </c>
      <c r="G1429" s="11" t="s">
        <v>14</v>
      </c>
      <c r="H1429" s="195">
        <v>22000000</v>
      </c>
      <c r="I1429" s="195">
        <v>22000000</v>
      </c>
      <c r="J1429" s="11" t="s">
        <v>15</v>
      </c>
      <c r="K1429" s="11" t="s">
        <v>15</v>
      </c>
      <c r="L1429" s="11" t="s">
        <v>73</v>
      </c>
    </row>
    <row r="1430" spans="2:12" ht="48" x14ac:dyDescent="0.2">
      <c r="B1430" s="11">
        <v>84111505</v>
      </c>
      <c r="C1430" s="11" t="s">
        <v>82</v>
      </c>
      <c r="D1430" s="282" t="s">
        <v>76</v>
      </c>
      <c r="E1430" s="11" t="s">
        <v>75</v>
      </c>
      <c r="F1430" s="11" t="s">
        <v>74</v>
      </c>
      <c r="G1430" s="11" t="s">
        <v>14</v>
      </c>
      <c r="H1430" s="195">
        <v>22000000</v>
      </c>
      <c r="I1430" s="195">
        <v>22000000</v>
      </c>
      <c r="J1430" s="11" t="s">
        <v>15</v>
      </c>
      <c r="K1430" s="11" t="s">
        <v>15</v>
      </c>
      <c r="L1430" s="11" t="s">
        <v>73</v>
      </c>
    </row>
    <row r="1431" spans="2:12" ht="48" x14ac:dyDescent="0.2">
      <c r="B1431" s="11">
        <v>82101801</v>
      </c>
      <c r="C1431" s="11" t="s">
        <v>82</v>
      </c>
      <c r="D1431" s="282" t="s">
        <v>76</v>
      </c>
      <c r="E1431" s="11" t="s">
        <v>75</v>
      </c>
      <c r="F1431" s="11" t="s">
        <v>74</v>
      </c>
      <c r="G1431" s="11" t="s">
        <v>14</v>
      </c>
      <c r="H1431" s="195">
        <v>22000000</v>
      </c>
      <c r="I1431" s="195">
        <v>22000000</v>
      </c>
      <c r="J1431" s="11" t="s">
        <v>15</v>
      </c>
      <c r="K1431" s="11" t="s">
        <v>15</v>
      </c>
      <c r="L1431" s="11" t="s">
        <v>73</v>
      </c>
    </row>
    <row r="1432" spans="2:12" ht="48" x14ac:dyDescent="0.2">
      <c r="B1432" s="11">
        <v>82101801</v>
      </c>
      <c r="C1432" s="11" t="s">
        <v>95</v>
      </c>
      <c r="D1432" s="282" t="s">
        <v>76</v>
      </c>
      <c r="E1432" s="11" t="s">
        <v>75</v>
      </c>
      <c r="F1432" s="11" t="s">
        <v>74</v>
      </c>
      <c r="G1432" s="11" t="s">
        <v>14</v>
      </c>
      <c r="H1432" s="195">
        <v>22000000</v>
      </c>
      <c r="I1432" s="195">
        <v>22000000</v>
      </c>
      <c r="J1432" s="11" t="s">
        <v>15</v>
      </c>
      <c r="K1432" s="11" t="s">
        <v>15</v>
      </c>
      <c r="L1432" s="11" t="s">
        <v>73</v>
      </c>
    </row>
    <row r="1433" spans="2:12" ht="48" x14ac:dyDescent="0.2">
      <c r="B1433" s="11">
        <v>80161501</v>
      </c>
      <c r="C1433" s="11" t="s">
        <v>85</v>
      </c>
      <c r="D1433" s="282" t="s">
        <v>76</v>
      </c>
      <c r="E1433" s="11" t="s">
        <v>75</v>
      </c>
      <c r="F1433" s="11" t="s">
        <v>74</v>
      </c>
      <c r="G1433" s="11" t="s">
        <v>14</v>
      </c>
      <c r="H1433" s="195">
        <v>20900000</v>
      </c>
      <c r="I1433" s="195">
        <v>19800000</v>
      </c>
      <c r="J1433" s="11" t="s">
        <v>15</v>
      </c>
      <c r="K1433" s="11" t="s">
        <v>15</v>
      </c>
      <c r="L1433" s="11" t="s">
        <v>73</v>
      </c>
    </row>
    <row r="1434" spans="2:12" ht="48" x14ac:dyDescent="0.2">
      <c r="B1434" s="11">
        <v>80141800</v>
      </c>
      <c r="C1434" s="11" t="s">
        <v>85</v>
      </c>
      <c r="D1434" s="282" t="s">
        <v>76</v>
      </c>
      <c r="E1434" s="11" t="s">
        <v>75</v>
      </c>
      <c r="F1434" s="11" t="s">
        <v>74</v>
      </c>
      <c r="G1434" s="11" t="s">
        <v>14</v>
      </c>
      <c r="H1434" s="195">
        <v>13200000</v>
      </c>
      <c r="I1434" s="195">
        <v>13200000</v>
      </c>
      <c r="J1434" s="11" t="s">
        <v>15</v>
      </c>
      <c r="K1434" s="11" t="s">
        <v>15</v>
      </c>
      <c r="L1434" s="11" t="s">
        <v>73</v>
      </c>
    </row>
    <row r="1435" spans="2:12" ht="48" x14ac:dyDescent="0.2">
      <c r="B1435" s="11">
        <v>82101801</v>
      </c>
      <c r="C1435" s="11" t="s">
        <v>94</v>
      </c>
      <c r="D1435" s="282" t="s">
        <v>76</v>
      </c>
      <c r="E1435" s="11" t="s">
        <v>75</v>
      </c>
      <c r="F1435" s="11" t="s">
        <v>74</v>
      </c>
      <c r="G1435" s="11" t="s">
        <v>14</v>
      </c>
      <c r="H1435" s="195">
        <v>33000000</v>
      </c>
      <c r="I1435" s="195">
        <v>33000000</v>
      </c>
      <c r="J1435" s="11" t="s">
        <v>15</v>
      </c>
      <c r="K1435" s="11" t="s">
        <v>15</v>
      </c>
      <c r="L1435" s="11" t="s">
        <v>73</v>
      </c>
    </row>
    <row r="1436" spans="2:12" ht="48" x14ac:dyDescent="0.2">
      <c r="B1436" s="11">
        <v>80160000</v>
      </c>
      <c r="C1436" s="11" t="s">
        <v>82</v>
      </c>
      <c r="D1436" s="282" t="s">
        <v>76</v>
      </c>
      <c r="E1436" s="11" t="s">
        <v>75</v>
      </c>
      <c r="F1436" s="11" t="s">
        <v>74</v>
      </c>
      <c r="G1436" s="11" t="s">
        <v>14</v>
      </c>
      <c r="H1436" s="195">
        <v>22000000</v>
      </c>
      <c r="I1436" s="195">
        <v>22000000</v>
      </c>
      <c r="J1436" s="11" t="s">
        <v>15</v>
      </c>
      <c r="K1436" s="11" t="s">
        <v>15</v>
      </c>
      <c r="L1436" s="11" t="s">
        <v>73</v>
      </c>
    </row>
    <row r="1437" spans="2:12" ht="48" x14ac:dyDescent="0.2">
      <c r="B1437" s="11">
        <v>81150000</v>
      </c>
      <c r="C1437" s="11" t="s">
        <v>82</v>
      </c>
      <c r="D1437" s="282" t="s">
        <v>76</v>
      </c>
      <c r="E1437" s="11" t="s">
        <v>75</v>
      </c>
      <c r="F1437" s="11" t="s">
        <v>74</v>
      </c>
      <c r="G1437" s="11" t="s">
        <v>14</v>
      </c>
      <c r="H1437" s="195">
        <v>24200000</v>
      </c>
      <c r="I1437" s="195">
        <v>24200000</v>
      </c>
      <c r="J1437" s="11" t="s">
        <v>15</v>
      </c>
      <c r="K1437" s="11" t="s">
        <v>15</v>
      </c>
      <c r="L1437" s="11" t="s">
        <v>73</v>
      </c>
    </row>
    <row r="1438" spans="2:12" ht="48" x14ac:dyDescent="0.2">
      <c r="B1438" s="11">
        <v>93141700</v>
      </c>
      <c r="C1438" s="11" t="s">
        <v>77</v>
      </c>
      <c r="D1438" s="282" t="s">
        <v>76</v>
      </c>
      <c r="E1438" s="11" t="s">
        <v>75</v>
      </c>
      <c r="F1438" s="11" t="s">
        <v>74</v>
      </c>
      <c r="G1438" s="11" t="s">
        <v>14</v>
      </c>
      <c r="H1438" s="195">
        <v>13200000</v>
      </c>
      <c r="I1438" s="195">
        <v>13200000</v>
      </c>
      <c r="J1438" s="11" t="s">
        <v>15</v>
      </c>
      <c r="K1438" s="11" t="s">
        <v>15</v>
      </c>
      <c r="L1438" s="11" t="s">
        <v>73</v>
      </c>
    </row>
    <row r="1439" spans="2:12" ht="48" x14ac:dyDescent="0.2">
      <c r="B1439" s="11">
        <v>93141700</v>
      </c>
      <c r="C1439" s="11" t="s">
        <v>77</v>
      </c>
      <c r="D1439" s="282" t="s">
        <v>76</v>
      </c>
      <c r="E1439" s="11" t="s">
        <v>75</v>
      </c>
      <c r="F1439" s="11" t="s">
        <v>74</v>
      </c>
      <c r="G1439" s="11" t="s">
        <v>14</v>
      </c>
      <c r="H1439" s="195">
        <v>13200000</v>
      </c>
      <c r="I1439" s="195">
        <v>13200000</v>
      </c>
      <c r="J1439" s="11" t="s">
        <v>15</v>
      </c>
      <c r="K1439" s="11" t="s">
        <v>15</v>
      </c>
      <c r="L1439" s="11" t="s">
        <v>73</v>
      </c>
    </row>
    <row r="1440" spans="2:12" ht="48" x14ac:dyDescent="0.2">
      <c r="B1440" s="11">
        <v>80161501</v>
      </c>
      <c r="C1440" s="11" t="s">
        <v>93</v>
      </c>
      <c r="D1440" s="282" t="s">
        <v>76</v>
      </c>
      <c r="E1440" s="11" t="s">
        <v>75</v>
      </c>
      <c r="F1440" s="11" t="s">
        <v>74</v>
      </c>
      <c r="G1440" s="11" t="s">
        <v>14</v>
      </c>
      <c r="H1440" s="195">
        <v>16500000</v>
      </c>
      <c r="I1440" s="195">
        <v>16500000</v>
      </c>
      <c r="J1440" s="11" t="s">
        <v>15</v>
      </c>
      <c r="K1440" s="11" t="s">
        <v>15</v>
      </c>
      <c r="L1440" s="11" t="s">
        <v>73</v>
      </c>
    </row>
    <row r="1441" spans="2:12" ht="48" x14ac:dyDescent="0.2">
      <c r="B1441" s="11">
        <v>93141700</v>
      </c>
      <c r="C1441" s="11" t="s">
        <v>77</v>
      </c>
      <c r="D1441" s="282" t="s">
        <v>76</v>
      </c>
      <c r="E1441" s="11" t="s">
        <v>75</v>
      </c>
      <c r="F1441" s="11" t="s">
        <v>74</v>
      </c>
      <c r="G1441" s="11" t="s">
        <v>14</v>
      </c>
      <c r="H1441" s="195">
        <v>14300000</v>
      </c>
      <c r="I1441" s="195">
        <v>14300000</v>
      </c>
      <c r="J1441" s="11" t="s">
        <v>15</v>
      </c>
      <c r="K1441" s="11" t="s">
        <v>15</v>
      </c>
      <c r="L1441" s="11" t="s">
        <v>73</v>
      </c>
    </row>
    <row r="1442" spans="2:12" ht="48" x14ac:dyDescent="0.2">
      <c r="B1442" s="11">
        <v>93141700</v>
      </c>
      <c r="C1442" s="11" t="s">
        <v>77</v>
      </c>
      <c r="D1442" s="282" t="s">
        <v>76</v>
      </c>
      <c r="E1442" s="11" t="s">
        <v>75</v>
      </c>
      <c r="F1442" s="11" t="s">
        <v>74</v>
      </c>
      <c r="G1442" s="11" t="s">
        <v>14</v>
      </c>
      <c r="H1442" s="195">
        <v>22000000</v>
      </c>
      <c r="I1442" s="195">
        <v>22000000</v>
      </c>
      <c r="J1442" s="11" t="s">
        <v>15</v>
      </c>
      <c r="K1442" s="11" t="s">
        <v>15</v>
      </c>
      <c r="L1442" s="11" t="s">
        <v>73</v>
      </c>
    </row>
    <row r="1443" spans="2:12" ht="48" x14ac:dyDescent="0.2">
      <c r="B1443" s="11">
        <v>93141700</v>
      </c>
      <c r="C1443" s="11" t="s">
        <v>79</v>
      </c>
      <c r="D1443" s="282" t="s">
        <v>76</v>
      </c>
      <c r="E1443" s="11" t="s">
        <v>75</v>
      </c>
      <c r="F1443" s="11" t="s">
        <v>74</v>
      </c>
      <c r="G1443" s="11" t="s">
        <v>14</v>
      </c>
      <c r="H1443" s="195">
        <v>24200000</v>
      </c>
      <c r="I1443" s="195">
        <v>24200000</v>
      </c>
      <c r="J1443" s="11" t="s">
        <v>15</v>
      </c>
      <c r="K1443" s="11" t="s">
        <v>15</v>
      </c>
      <c r="L1443" s="11" t="s">
        <v>73</v>
      </c>
    </row>
    <row r="1444" spans="2:12" ht="48" x14ac:dyDescent="0.2">
      <c r="B1444" s="11">
        <v>93141700</v>
      </c>
      <c r="C1444" s="11" t="s">
        <v>79</v>
      </c>
      <c r="D1444" s="282" t="s">
        <v>76</v>
      </c>
      <c r="E1444" s="11" t="s">
        <v>75</v>
      </c>
      <c r="F1444" s="11" t="s">
        <v>74</v>
      </c>
      <c r="G1444" s="11" t="s">
        <v>14</v>
      </c>
      <c r="H1444" s="195">
        <v>13200000</v>
      </c>
      <c r="I1444" s="195">
        <v>13200000</v>
      </c>
      <c r="J1444" s="11" t="s">
        <v>15</v>
      </c>
      <c r="K1444" s="11" t="s">
        <v>15</v>
      </c>
      <c r="L1444" s="11" t="s">
        <v>73</v>
      </c>
    </row>
    <row r="1445" spans="2:12" ht="48" x14ac:dyDescent="0.2">
      <c r="B1445" s="11">
        <v>93141700</v>
      </c>
      <c r="C1445" s="11" t="s">
        <v>79</v>
      </c>
      <c r="D1445" s="282" t="s">
        <v>76</v>
      </c>
      <c r="E1445" s="11" t="s">
        <v>75</v>
      </c>
      <c r="F1445" s="11" t="s">
        <v>74</v>
      </c>
      <c r="G1445" s="11" t="s">
        <v>14</v>
      </c>
      <c r="H1445" s="195">
        <v>20900000</v>
      </c>
      <c r="I1445" s="195">
        <v>20900000</v>
      </c>
      <c r="J1445" s="11" t="s">
        <v>15</v>
      </c>
      <c r="K1445" s="11" t="s">
        <v>15</v>
      </c>
      <c r="L1445" s="11" t="s">
        <v>73</v>
      </c>
    </row>
    <row r="1446" spans="2:12" ht="48" x14ac:dyDescent="0.2">
      <c r="B1446" s="11">
        <v>93141700</v>
      </c>
      <c r="C1446" s="11" t="s">
        <v>82</v>
      </c>
      <c r="D1446" s="282" t="s">
        <v>76</v>
      </c>
      <c r="E1446" s="11" t="s">
        <v>75</v>
      </c>
      <c r="F1446" s="11" t="s">
        <v>74</v>
      </c>
      <c r="G1446" s="11" t="s">
        <v>14</v>
      </c>
      <c r="H1446" s="195">
        <v>24750000</v>
      </c>
      <c r="I1446" s="195">
        <v>24750000</v>
      </c>
      <c r="J1446" s="11" t="s">
        <v>15</v>
      </c>
      <c r="K1446" s="11" t="s">
        <v>15</v>
      </c>
      <c r="L1446" s="11" t="s">
        <v>73</v>
      </c>
    </row>
    <row r="1447" spans="2:12" ht="48" x14ac:dyDescent="0.2">
      <c r="B1447" s="11">
        <v>80161501</v>
      </c>
      <c r="C1447" s="11" t="s">
        <v>77</v>
      </c>
      <c r="D1447" s="282" t="s">
        <v>76</v>
      </c>
      <c r="E1447" s="11" t="s">
        <v>75</v>
      </c>
      <c r="F1447" s="11" t="s">
        <v>74</v>
      </c>
      <c r="G1447" s="11" t="s">
        <v>14</v>
      </c>
      <c r="H1447" s="195">
        <v>19800000</v>
      </c>
      <c r="I1447" s="195">
        <v>19800000</v>
      </c>
      <c r="J1447" s="11"/>
      <c r="K1447" s="11"/>
      <c r="L1447" s="11" t="s">
        <v>73</v>
      </c>
    </row>
    <row r="1448" spans="2:12" ht="48" x14ac:dyDescent="0.2">
      <c r="B1448" s="11">
        <v>93141700</v>
      </c>
      <c r="C1448" s="11" t="s">
        <v>92</v>
      </c>
      <c r="D1448" s="282" t="s">
        <v>76</v>
      </c>
      <c r="E1448" s="11" t="s">
        <v>75</v>
      </c>
      <c r="F1448" s="11" t="s">
        <v>74</v>
      </c>
      <c r="G1448" s="11" t="s">
        <v>31</v>
      </c>
      <c r="H1448" s="195">
        <v>22000000</v>
      </c>
      <c r="I1448" s="195">
        <v>22000000</v>
      </c>
      <c r="J1448" s="11" t="s">
        <v>15</v>
      </c>
      <c r="K1448" s="11" t="s">
        <v>15</v>
      </c>
      <c r="L1448" s="11" t="s">
        <v>73</v>
      </c>
    </row>
    <row r="1449" spans="2:12" ht="48" x14ac:dyDescent="0.2">
      <c r="B1449" s="11">
        <v>93141700</v>
      </c>
      <c r="C1449" s="11" t="s">
        <v>91</v>
      </c>
      <c r="D1449" s="282" t="s">
        <v>76</v>
      </c>
      <c r="E1449" s="11" t="s">
        <v>75</v>
      </c>
      <c r="F1449" s="11" t="s">
        <v>74</v>
      </c>
      <c r="G1449" s="11" t="s">
        <v>31</v>
      </c>
      <c r="H1449" s="195">
        <v>24200000</v>
      </c>
      <c r="I1449" s="195">
        <v>24200000</v>
      </c>
      <c r="J1449" s="11" t="s">
        <v>15</v>
      </c>
      <c r="K1449" s="11" t="s">
        <v>15</v>
      </c>
      <c r="L1449" s="11" t="s">
        <v>73</v>
      </c>
    </row>
    <row r="1450" spans="2:12" ht="48" x14ac:dyDescent="0.2">
      <c r="B1450" s="11">
        <v>93141508</v>
      </c>
      <c r="C1450" s="124" t="s">
        <v>77</v>
      </c>
      <c r="D1450" s="282" t="s">
        <v>76</v>
      </c>
      <c r="E1450" s="11" t="s">
        <v>75</v>
      </c>
      <c r="F1450" s="11" t="s">
        <v>74</v>
      </c>
      <c r="G1450" s="11" t="s">
        <v>31</v>
      </c>
      <c r="H1450" s="195">
        <v>13200000</v>
      </c>
      <c r="I1450" s="195">
        <v>13200000</v>
      </c>
      <c r="J1450" s="11" t="s">
        <v>15</v>
      </c>
      <c r="K1450" s="11" t="s">
        <v>15</v>
      </c>
      <c r="L1450" s="11" t="s">
        <v>73</v>
      </c>
    </row>
    <row r="1451" spans="2:12" ht="48" x14ac:dyDescent="0.2">
      <c r="B1451" s="11">
        <v>93141508</v>
      </c>
      <c r="C1451" s="124" t="s">
        <v>77</v>
      </c>
      <c r="D1451" s="282" t="s">
        <v>76</v>
      </c>
      <c r="E1451" s="11" t="s">
        <v>75</v>
      </c>
      <c r="F1451" s="124" t="s">
        <v>74</v>
      </c>
      <c r="G1451" s="11" t="s">
        <v>31</v>
      </c>
      <c r="H1451" s="195">
        <v>13200000</v>
      </c>
      <c r="I1451" s="195">
        <v>13200000</v>
      </c>
      <c r="J1451" s="124" t="s">
        <v>15</v>
      </c>
      <c r="K1451" s="124" t="s">
        <v>15</v>
      </c>
      <c r="L1451" s="124" t="s">
        <v>73</v>
      </c>
    </row>
    <row r="1452" spans="2:12" ht="48" x14ac:dyDescent="0.2">
      <c r="B1452" s="11">
        <v>93141508</v>
      </c>
      <c r="C1452" s="11" t="s">
        <v>78</v>
      </c>
      <c r="D1452" s="282" t="s">
        <v>76</v>
      </c>
      <c r="E1452" s="11" t="s">
        <v>75</v>
      </c>
      <c r="F1452" s="124" t="s">
        <v>74</v>
      </c>
      <c r="G1452" s="11" t="s">
        <v>31</v>
      </c>
      <c r="H1452" s="195">
        <v>16500000</v>
      </c>
      <c r="I1452" s="195">
        <v>16500000</v>
      </c>
      <c r="J1452" s="124" t="s">
        <v>15</v>
      </c>
      <c r="K1452" s="124" t="s">
        <v>15</v>
      </c>
      <c r="L1452" s="124" t="s">
        <v>73</v>
      </c>
    </row>
    <row r="1453" spans="2:12" ht="48" x14ac:dyDescent="0.2">
      <c r="B1453" s="11">
        <v>93141508</v>
      </c>
      <c r="C1453" s="11" t="s">
        <v>78</v>
      </c>
      <c r="D1453" s="282" t="s">
        <v>76</v>
      </c>
      <c r="E1453" s="11" t="s">
        <v>75</v>
      </c>
      <c r="F1453" s="124" t="s">
        <v>74</v>
      </c>
      <c r="G1453" s="11" t="s">
        <v>31</v>
      </c>
      <c r="H1453" s="195">
        <v>13200000</v>
      </c>
      <c r="I1453" s="195">
        <v>13200000</v>
      </c>
      <c r="J1453" s="124" t="s">
        <v>15</v>
      </c>
      <c r="K1453" s="124" t="s">
        <v>15</v>
      </c>
      <c r="L1453" s="124" t="s">
        <v>73</v>
      </c>
    </row>
    <row r="1454" spans="2:12" ht="48" x14ac:dyDescent="0.2">
      <c r="B1454" s="11">
        <v>93141508</v>
      </c>
      <c r="C1454" s="11" t="s">
        <v>90</v>
      </c>
      <c r="D1454" s="282" t="s">
        <v>76</v>
      </c>
      <c r="E1454" s="11" t="s">
        <v>75</v>
      </c>
      <c r="F1454" s="124" t="s">
        <v>74</v>
      </c>
      <c r="G1454" s="11" t="s">
        <v>31</v>
      </c>
      <c r="H1454" s="195">
        <v>19800000</v>
      </c>
      <c r="I1454" s="195">
        <v>19800000</v>
      </c>
      <c r="J1454" s="124" t="s">
        <v>15</v>
      </c>
      <c r="K1454" s="124" t="s">
        <v>15</v>
      </c>
      <c r="L1454" s="124" t="s">
        <v>73</v>
      </c>
    </row>
    <row r="1455" spans="2:12" ht="48" x14ac:dyDescent="0.2">
      <c r="B1455" s="11">
        <v>93141508</v>
      </c>
      <c r="C1455" s="11" t="s">
        <v>78</v>
      </c>
      <c r="D1455" s="282" t="s">
        <v>76</v>
      </c>
      <c r="E1455" s="11" t="s">
        <v>75</v>
      </c>
      <c r="F1455" s="124" t="s">
        <v>74</v>
      </c>
      <c r="G1455" s="11" t="s">
        <v>31</v>
      </c>
      <c r="H1455" s="195">
        <v>14300000</v>
      </c>
      <c r="I1455" s="195">
        <v>14300000</v>
      </c>
      <c r="J1455" s="124" t="s">
        <v>15</v>
      </c>
      <c r="K1455" s="124" t="s">
        <v>15</v>
      </c>
      <c r="L1455" s="124" t="s">
        <v>73</v>
      </c>
    </row>
    <row r="1456" spans="2:12" ht="48" x14ac:dyDescent="0.2">
      <c r="B1456" s="11">
        <v>93141508</v>
      </c>
      <c r="C1456" s="11" t="s">
        <v>89</v>
      </c>
      <c r="D1456" s="282" t="s">
        <v>76</v>
      </c>
      <c r="E1456" s="11" t="s">
        <v>75</v>
      </c>
      <c r="F1456" s="11" t="s">
        <v>74</v>
      </c>
      <c r="G1456" s="11" t="s">
        <v>31</v>
      </c>
      <c r="H1456" s="195">
        <v>24200000</v>
      </c>
      <c r="I1456" s="195">
        <v>24200000</v>
      </c>
      <c r="J1456" s="11" t="s">
        <v>88</v>
      </c>
      <c r="K1456" s="11" t="s">
        <v>15</v>
      </c>
      <c r="L1456" s="124" t="s">
        <v>73</v>
      </c>
    </row>
    <row r="1457" spans="2:12" ht="48" x14ac:dyDescent="0.2">
      <c r="B1457" s="11">
        <v>93141507</v>
      </c>
      <c r="C1457" s="11" t="s">
        <v>87</v>
      </c>
      <c r="D1457" s="282" t="s">
        <v>76</v>
      </c>
      <c r="E1457" s="11" t="s">
        <v>75</v>
      </c>
      <c r="F1457" s="11" t="s">
        <v>74</v>
      </c>
      <c r="G1457" s="11" t="s">
        <v>14</v>
      </c>
      <c r="H1457" s="195">
        <v>24200000</v>
      </c>
      <c r="I1457" s="195">
        <v>24200000</v>
      </c>
      <c r="J1457" s="11" t="s">
        <v>15</v>
      </c>
      <c r="K1457" s="11" t="s">
        <v>15</v>
      </c>
      <c r="L1457" s="11" t="s">
        <v>73</v>
      </c>
    </row>
    <row r="1458" spans="2:12" ht="48" x14ac:dyDescent="0.2">
      <c r="B1458" s="11">
        <v>84111505</v>
      </c>
      <c r="C1458" s="11" t="s">
        <v>86</v>
      </c>
      <c r="D1458" s="282" t="s">
        <v>76</v>
      </c>
      <c r="E1458" s="11" t="s">
        <v>75</v>
      </c>
      <c r="F1458" s="124" t="s">
        <v>74</v>
      </c>
      <c r="G1458" s="11" t="s">
        <v>14</v>
      </c>
      <c r="H1458" s="195">
        <v>24200000</v>
      </c>
      <c r="I1458" s="195">
        <v>24200000</v>
      </c>
      <c r="J1458" s="11" t="s">
        <v>15</v>
      </c>
      <c r="K1458" s="11" t="s">
        <v>15</v>
      </c>
      <c r="L1458" s="124" t="s">
        <v>73</v>
      </c>
    </row>
    <row r="1459" spans="2:12" ht="48" x14ac:dyDescent="0.2">
      <c r="B1459" s="11">
        <v>80161501</v>
      </c>
      <c r="C1459" s="11" t="s">
        <v>85</v>
      </c>
      <c r="D1459" s="282" t="s">
        <v>76</v>
      </c>
      <c r="E1459" s="11" t="s">
        <v>75</v>
      </c>
      <c r="F1459" s="11" t="s">
        <v>74</v>
      </c>
      <c r="G1459" s="11" t="s">
        <v>14</v>
      </c>
      <c r="H1459" s="195">
        <v>17600000</v>
      </c>
      <c r="I1459" s="195">
        <v>17600000</v>
      </c>
      <c r="J1459" s="11" t="s">
        <v>15</v>
      </c>
      <c r="K1459" s="11" t="s">
        <v>15</v>
      </c>
      <c r="L1459" s="124" t="s">
        <v>73</v>
      </c>
    </row>
    <row r="1460" spans="2:12" ht="48" x14ac:dyDescent="0.2">
      <c r="B1460" s="11">
        <v>93141507</v>
      </c>
      <c r="C1460" s="11" t="s">
        <v>84</v>
      </c>
      <c r="D1460" s="282" t="s">
        <v>76</v>
      </c>
      <c r="E1460" s="11" t="s">
        <v>75</v>
      </c>
      <c r="F1460" s="124" t="s">
        <v>74</v>
      </c>
      <c r="G1460" s="11" t="s">
        <v>14</v>
      </c>
      <c r="H1460" s="195">
        <v>22000000</v>
      </c>
      <c r="I1460" s="195">
        <v>22000000</v>
      </c>
      <c r="J1460" s="11" t="s">
        <v>15</v>
      </c>
      <c r="K1460" s="11" t="s">
        <v>15</v>
      </c>
      <c r="L1460" s="124" t="s">
        <v>73</v>
      </c>
    </row>
    <row r="1461" spans="2:12" ht="48" x14ac:dyDescent="0.2">
      <c r="B1461" s="11">
        <v>80161501</v>
      </c>
      <c r="C1461" s="11" t="s">
        <v>77</v>
      </c>
      <c r="D1461" s="282" t="s">
        <v>76</v>
      </c>
      <c r="E1461" s="11" t="s">
        <v>75</v>
      </c>
      <c r="F1461" s="124" t="s">
        <v>74</v>
      </c>
      <c r="G1461" s="11" t="s">
        <v>14</v>
      </c>
      <c r="H1461" s="195">
        <v>19800000</v>
      </c>
      <c r="I1461" s="195">
        <v>19800000</v>
      </c>
      <c r="J1461" s="11" t="s">
        <v>15</v>
      </c>
      <c r="K1461" s="11" t="s">
        <v>15</v>
      </c>
      <c r="L1461" s="124" t="s">
        <v>73</v>
      </c>
    </row>
    <row r="1462" spans="2:12" ht="48" x14ac:dyDescent="0.2">
      <c r="B1462" s="11">
        <v>93141508</v>
      </c>
      <c r="C1462" s="11" t="s">
        <v>83</v>
      </c>
      <c r="D1462" s="282" t="s">
        <v>76</v>
      </c>
      <c r="E1462" s="11" t="s">
        <v>75</v>
      </c>
      <c r="F1462" s="124" t="s">
        <v>74</v>
      </c>
      <c r="G1462" s="11" t="s">
        <v>14</v>
      </c>
      <c r="H1462" s="195">
        <v>19800000</v>
      </c>
      <c r="I1462" s="195">
        <v>19800000</v>
      </c>
      <c r="J1462" s="11" t="s">
        <v>15</v>
      </c>
      <c r="K1462" s="11" t="s">
        <v>15</v>
      </c>
      <c r="L1462" s="124" t="s">
        <v>73</v>
      </c>
    </row>
    <row r="1463" spans="2:12" ht="48" x14ac:dyDescent="0.2">
      <c r="B1463" s="11">
        <v>93141508</v>
      </c>
      <c r="C1463" s="11" t="s">
        <v>83</v>
      </c>
      <c r="D1463" s="282" t="s">
        <v>76</v>
      </c>
      <c r="E1463" s="11" t="s">
        <v>75</v>
      </c>
      <c r="F1463" s="124" t="s">
        <v>74</v>
      </c>
      <c r="G1463" s="11" t="s">
        <v>14</v>
      </c>
      <c r="H1463" s="195">
        <v>16500000</v>
      </c>
      <c r="I1463" s="195">
        <v>16500000</v>
      </c>
      <c r="J1463" s="11" t="s">
        <v>15</v>
      </c>
      <c r="K1463" s="11" t="s">
        <v>15</v>
      </c>
      <c r="L1463" s="124" t="s">
        <v>73</v>
      </c>
    </row>
    <row r="1464" spans="2:12" ht="48" x14ac:dyDescent="0.2">
      <c r="B1464" s="11">
        <v>93141508</v>
      </c>
      <c r="C1464" s="11" t="s">
        <v>77</v>
      </c>
      <c r="D1464" s="282" t="s">
        <v>76</v>
      </c>
      <c r="E1464" s="11" t="s">
        <v>75</v>
      </c>
      <c r="F1464" s="124" t="s">
        <v>74</v>
      </c>
      <c r="G1464" s="11" t="s">
        <v>14</v>
      </c>
      <c r="H1464" s="195">
        <v>13200000</v>
      </c>
      <c r="I1464" s="195">
        <v>13200000</v>
      </c>
      <c r="J1464" s="11" t="s">
        <v>15</v>
      </c>
      <c r="K1464" s="11" t="s">
        <v>15</v>
      </c>
      <c r="L1464" s="124" t="s">
        <v>73</v>
      </c>
    </row>
    <row r="1465" spans="2:12" ht="48" x14ac:dyDescent="0.2">
      <c r="B1465" s="11">
        <v>93141508</v>
      </c>
      <c r="C1465" s="11" t="s">
        <v>77</v>
      </c>
      <c r="D1465" s="282" t="s">
        <v>76</v>
      </c>
      <c r="E1465" s="11" t="s">
        <v>75</v>
      </c>
      <c r="F1465" s="124" t="s">
        <v>74</v>
      </c>
      <c r="G1465" s="11" t="s">
        <v>14</v>
      </c>
      <c r="H1465" s="195">
        <v>16500000</v>
      </c>
      <c r="I1465" s="195">
        <v>16500000</v>
      </c>
      <c r="J1465" s="11" t="s">
        <v>15</v>
      </c>
      <c r="K1465" s="11" t="s">
        <v>15</v>
      </c>
      <c r="L1465" s="124" t="s">
        <v>73</v>
      </c>
    </row>
    <row r="1466" spans="2:12" ht="48" x14ac:dyDescent="0.2">
      <c r="B1466" s="11">
        <v>93141507</v>
      </c>
      <c r="C1466" s="11" t="s">
        <v>82</v>
      </c>
      <c r="D1466" s="282" t="s">
        <v>76</v>
      </c>
      <c r="E1466" s="11" t="s">
        <v>75</v>
      </c>
      <c r="F1466" s="124" t="s">
        <v>74</v>
      </c>
      <c r="G1466" s="11" t="s">
        <v>31</v>
      </c>
      <c r="H1466" s="195">
        <v>24200000</v>
      </c>
      <c r="I1466" s="195">
        <v>24200000</v>
      </c>
      <c r="J1466" s="11" t="s">
        <v>15</v>
      </c>
      <c r="K1466" s="11" t="s">
        <v>15</v>
      </c>
      <c r="L1466" s="124" t="s">
        <v>73</v>
      </c>
    </row>
    <row r="1467" spans="2:12" ht="48" x14ac:dyDescent="0.2">
      <c r="B1467" s="11">
        <v>93141507</v>
      </c>
      <c r="C1467" s="11" t="s">
        <v>81</v>
      </c>
      <c r="D1467" s="282" t="s">
        <v>76</v>
      </c>
      <c r="E1467" s="11" t="s">
        <v>75</v>
      </c>
      <c r="F1467" s="124" t="s">
        <v>74</v>
      </c>
      <c r="G1467" s="11" t="s">
        <v>31</v>
      </c>
      <c r="H1467" s="195">
        <v>33000000</v>
      </c>
      <c r="I1467" s="195">
        <v>33000000</v>
      </c>
      <c r="J1467" s="11" t="s">
        <v>15</v>
      </c>
      <c r="K1467" s="11" t="s">
        <v>15</v>
      </c>
      <c r="L1467" s="124" t="s">
        <v>73</v>
      </c>
    </row>
    <row r="1468" spans="2:12" ht="48" x14ac:dyDescent="0.2">
      <c r="B1468" s="11">
        <v>93141507</v>
      </c>
      <c r="C1468" s="11" t="s">
        <v>80</v>
      </c>
      <c r="D1468" s="282" t="s">
        <v>76</v>
      </c>
      <c r="E1468" s="11" t="s">
        <v>75</v>
      </c>
      <c r="F1468" s="124" t="s">
        <v>74</v>
      </c>
      <c r="G1468" s="11" t="s">
        <v>31</v>
      </c>
      <c r="H1468" s="195">
        <v>22000000</v>
      </c>
      <c r="I1468" s="195">
        <v>22000000</v>
      </c>
      <c r="J1468" s="11" t="s">
        <v>15</v>
      </c>
      <c r="K1468" s="11" t="s">
        <v>15</v>
      </c>
      <c r="L1468" s="124" t="s">
        <v>73</v>
      </c>
    </row>
    <row r="1469" spans="2:12" ht="48" x14ac:dyDescent="0.2">
      <c r="B1469" s="11">
        <v>80161501</v>
      </c>
      <c r="C1469" s="11" t="s">
        <v>79</v>
      </c>
      <c r="D1469" s="282" t="s">
        <v>76</v>
      </c>
      <c r="E1469" s="11" t="s">
        <v>75</v>
      </c>
      <c r="F1469" s="124" t="s">
        <v>74</v>
      </c>
      <c r="G1469" s="11" t="s">
        <v>31</v>
      </c>
      <c r="H1469" s="195">
        <v>16500000</v>
      </c>
      <c r="I1469" s="195">
        <v>16500000</v>
      </c>
      <c r="J1469" s="11" t="s">
        <v>15</v>
      </c>
      <c r="K1469" s="11" t="s">
        <v>15</v>
      </c>
      <c r="L1469" s="124" t="s">
        <v>73</v>
      </c>
    </row>
    <row r="1470" spans="2:12" ht="48" x14ac:dyDescent="0.2">
      <c r="B1470" s="11">
        <v>80161501</v>
      </c>
      <c r="C1470" s="11" t="s">
        <v>77</v>
      </c>
      <c r="D1470" s="282" t="s">
        <v>76</v>
      </c>
      <c r="E1470" s="11" t="s">
        <v>75</v>
      </c>
      <c r="F1470" s="124" t="s">
        <v>74</v>
      </c>
      <c r="G1470" s="11" t="s">
        <v>31</v>
      </c>
      <c r="H1470" s="195">
        <v>13200000</v>
      </c>
      <c r="I1470" s="195">
        <v>13200000</v>
      </c>
      <c r="J1470" s="11" t="s">
        <v>15</v>
      </c>
      <c r="K1470" s="11" t="s">
        <v>15</v>
      </c>
      <c r="L1470" s="124" t="s">
        <v>73</v>
      </c>
    </row>
    <row r="1471" spans="2:12" ht="48" x14ac:dyDescent="0.2">
      <c r="B1471" s="11">
        <v>80161501</v>
      </c>
      <c r="C1471" s="11" t="s">
        <v>78</v>
      </c>
      <c r="D1471" s="282" t="s">
        <v>76</v>
      </c>
      <c r="E1471" s="11" t="s">
        <v>75</v>
      </c>
      <c r="F1471" s="124" t="s">
        <v>74</v>
      </c>
      <c r="G1471" s="11" t="s">
        <v>31</v>
      </c>
      <c r="H1471" s="195">
        <v>13200000</v>
      </c>
      <c r="I1471" s="195">
        <v>13200000</v>
      </c>
      <c r="J1471" s="11" t="s">
        <v>15</v>
      </c>
      <c r="K1471" s="11" t="s">
        <v>15</v>
      </c>
      <c r="L1471" s="124" t="s">
        <v>73</v>
      </c>
    </row>
    <row r="1472" spans="2:12" ht="48" x14ac:dyDescent="0.2">
      <c r="B1472" s="11">
        <v>80161501</v>
      </c>
      <c r="C1472" s="11" t="s">
        <v>77</v>
      </c>
      <c r="D1472" s="282" t="s">
        <v>76</v>
      </c>
      <c r="E1472" s="11" t="s">
        <v>75</v>
      </c>
      <c r="F1472" s="11" t="s">
        <v>74</v>
      </c>
      <c r="G1472" s="11" t="s">
        <v>31</v>
      </c>
      <c r="H1472" s="195">
        <v>22000000</v>
      </c>
      <c r="I1472" s="195">
        <v>22000000</v>
      </c>
      <c r="J1472" s="11" t="s">
        <v>15</v>
      </c>
      <c r="K1472" s="11" t="s">
        <v>15</v>
      </c>
      <c r="L1472" s="11" t="s">
        <v>73</v>
      </c>
    </row>
    <row r="1473" spans="2:12" ht="48" x14ac:dyDescent="0.2">
      <c r="B1473" s="11">
        <v>80161501</v>
      </c>
      <c r="C1473" s="11" t="s">
        <v>77</v>
      </c>
      <c r="D1473" s="282" t="s">
        <v>76</v>
      </c>
      <c r="E1473" s="11" t="s">
        <v>75</v>
      </c>
      <c r="F1473" s="11" t="s">
        <v>74</v>
      </c>
      <c r="G1473" s="11" t="s">
        <v>31</v>
      </c>
      <c r="H1473" s="195">
        <v>24750000</v>
      </c>
      <c r="I1473" s="195">
        <v>24750000</v>
      </c>
      <c r="J1473" s="11" t="s">
        <v>15</v>
      </c>
      <c r="K1473" s="11" t="s">
        <v>15</v>
      </c>
      <c r="L1473" s="11" t="s">
        <v>73</v>
      </c>
    </row>
    <row r="1474" spans="2:12" ht="48" x14ac:dyDescent="0.2">
      <c r="B1474" s="11">
        <v>93141508</v>
      </c>
      <c r="C1474" s="11" t="s">
        <v>77</v>
      </c>
      <c r="D1474" s="282" t="s">
        <v>76</v>
      </c>
      <c r="E1474" s="11" t="s">
        <v>75</v>
      </c>
      <c r="F1474" s="11" t="s">
        <v>74</v>
      </c>
      <c r="G1474" s="11" t="s">
        <v>31</v>
      </c>
      <c r="H1474" s="195">
        <v>19800000</v>
      </c>
      <c r="I1474" s="195">
        <v>19800000</v>
      </c>
      <c r="J1474" s="11" t="s">
        <v>15</v>
      </c>
      <c r="K1474" s="11" t="s">
        <v>15</v>
      </c>
      <c r="L1474" s="11" t="s">
        <v>73</v>
      </c>
    </row>
    <row r="1475" spans="2:12" ht="48" x14ac:dyDescent="0.2">
      <c r="B1475" s="11">
        <v>93141508</v>
      </c>
      <c r="C1475" s="11" t="s">
        <v>77</v>
      </c>
      <c r="D1475" s="282" t="s">
        <v>76</v>
      </c>
      <c r="E1475" s="11" t="s">
        <v>75</v>
      </c>
      <c r="F1475" s="11" t="s">
        <v>74</v>
      </c>
      <c r="G1475" s="11" t="s">
        <v>31</v>
      </c>
      <c r="H1475" s="195">
        <v>16500000</v>
      </c>
      <c r="I1475" s="195">
        <v>16500000</v>
      </c>
      <c r="J1475" s="11" t="s">
        <v>15</v>
      </c>
      <c r="K1475" s="11" t="s">
        <v>15</v>
      </c>
      <c r="L1475" s="11" t="s">
        <v>73</v>
      </c>
    </row>
    <row r="1476" spans="2:12" ht="60" x14ac:dyDescent="0.2">
      <c r="B1476" s="83">
        <v>80111607</v>
      </c>
      <c r="C1476" s="83" t="s">
        <v>1492</v>
      </c>
      <c r="D1476" s="83" t="s">
        <v>70</v>
      </c>
      <c r="E1476" s="83" t="s">
        <v>35</v>
      </c>
      <c r="F1476" s="83" t="s">
        <v>71</v>
      </c>
      <c r="G1476" s="83" t="s">
        <v>14</v>
      </c>
      <c r="H1476" s="275">
        <v>180000000</v>
      </c>
      <c r="I1476" s="275">
        <v>180000000</v>
      </c>
      <c r="J1476" s="83" t="s">
        <v>15</v>
      </c>
      <c r="K1476" s="83" t="s">
        <v>16</v>
      </c>
      <c r="L1476" s="83" t="s">
        <v>68</v>
      </c>
    </row>
    <row r="1477" spans="2:12" ht="72.75" thickBot="1" x14ac:dyDescent="0.25">
      <c r="B1477" s="225">
        <v>80111601</v>
      </c>
      <c r="C1477" s="225" t="s">
        <v>1493</v>
      </c>
      <c r="D1477" s="225" t="s">
        <v>70</v>
      </c>
      <c r="E1477" s="225" t="s">
        <v>35</v>
      </c>
      <c r="F1477" s="225" t="s">
        <v>71</v>
      </c>
      <c r="G1477" s="225" t="s">
        <v>14</v>
      </c>
      <c r="H1477" s="289">
        <v>37500000</v>
      </c>
      <c r="I1477" s="289">
        <v>37500000</v>
      </c>
      <c r="J1477" s="225" t="s">
        <v>15</v>
      </c>
      <c r="K1477" s="225" t="s">
        <v>16</v>
      </c>
      <c r="L1477" s="225" t="s">
        <v>68</v>
      </c>
    </row>
    <row r="1478" spans="2:12" ht="72.75" thickBot="1" x14ac:dyDescent="0.25">
      <c r="B1478" s="290">
        <v>80111604</v>
      </c>
      <c r="C1478" s="291" t="s">
        <v>1493</v>
      </c>
      <c r="D1478" s="291" t="s">
        <v>70</v>
      </c>
      <c r="E1478" s="291" t="s">
        <v>35</v>
      </c>
      <c r="F1478" s="291" t="s">
        <v>71</v>
      </c>
      <c r="G1478" s="291" t="s">
        <v>14</v>
      </c>
      <c r="H1478" s="292">
        <v>28000000</v>
      </c>
      <c r="I1478" s="292">
        <v>28000000</v>
      </c>
      <c r="J1478" s="291" t="s">
        <v>15</v>
      </c>
      <c r="K1478" s="291" t="s">
        <v>16</v>
      </c>
      <c r="L1478" s="293" t="s">
        <v>68</v>
      </c>
    </row>
    <row r="1479" spans="2:12" ht="72" x14ac:dyDescent="0.2">
      <c r="B1479" s="134">
        <v>84111603</v>
      </c>
      <c r="C1479" s="11" t="s">
        <v>1494</v>
      </c>
      <c r="D1479" s="134" t="s">
        <v>70</v>
      </c>
      <c r="E1479" s="134" t="s">
        <v>35</v>
      </c>
      <c r="F1479" s="134" t="s">
        <v>71</v>
      </c>
      <c r="G1479" s="134" t="s">
        <v>14</v>
      </c>
      <c r="H1479" s="276">
        <v>50500000</v>
      </c>
      <c r="I1479" s="276">
        <f>+H1479</f>
        <v>50500000</v>
      </c>
      <c r="J1479" s="134" t="s">
        <v>15</v>
      </c>
      <c r="K1479" s="134" t="s">
        <v>16</v>
      </c>
      <c r="L1479" s="134" t="s">
        <v>68</v>
      </c>
    </row>
    <row r="1480" spans="2:12" ht="84" x14ac:dyDescent="0.2">
      <c r="B1480" s="134">
        <v>84111603</v>
      </c>
      <c r="C1480" s="9" t="s">
        <v>1495</v>
      </c>
      <c r="D1480" s="134" t="s">
        <v>70</v>
      </c>
      <c r="E1480" s="134" t="s">
        <v>35</v>
      </c>
      <c r="F1480" s="134" t="s">
        <v>71</v>
      </c>
      <c r="G1480" s="134" t="s">
        <v>14</v>
      </c>
      <c r="H1480" s="276">
        <v>71500000</v>
      </c>
      <c r="I1480" s="276">
        <f>+H1480</f>
        <v>71500000</v>
      </c>
      <c r="J1480" s="134" t="s">
        <v>15</v>
      </c>
      <c r="K1480" s="134" t="s">
        <v>16</v>
      </c>
      <c r="L1480" s="134" t="s">
        <v>68</v>
      </c>
    </row>
    <row r="1481" spans="2:12" ht="72" x14ac:dyDescent="0.2">
      <c r="B1481" s="134">
        <v>84111603</v>
      </c>
      <c r="C1481" s="294" t="s">
        <v>1496</v>
      </c>
      <c r="D1481" s="134" t="s">
        <v>70</v>
      </c>
      <c r="E1481" s="134" t="s">
        <v>35</v>
      </c>
      <c r="F1481" s="134" t="s">
        <v>71</v>
      </c>
      <c r="G1481" s="134" t="s">
        <v>14</v>
      </c>
      <c r="H1481" s="276">
        <v>20000000</v>
      </c>
      <c r="I1481" s="276">
        <v>20000000</v>
      </c>
      <c r="J1481" s="134" t="s">
        <v>15</v>
      </c>
      <c r="K1481" s="134" t="s">
        <v>16</v>
      </c>
      <c r="L1481" s="134" t="s">
        <v>68</v>
      </c>
    </row>
    <row r="1482" spans="2:12" ht="72" x14ac:dyDescent="0.2">
      <c r="B1482" s="134">
        <v>84111603</v>
      </c>
      <c r="C1482" s="295" t="s">
        <v>1496</v>
      </c>
      <c r="D1482" s="134" t="s">
        <v>70</v>
      </c>
      <c r="E1482" s="134" t="s">
        <v>33</v>
      </c>
      <c r="F1482" s="134" t="s">
        <v>69</v>
      </c>
      <c r="G1482" s="134" t="s">
        <v>14</v>
      </c>
      <c r="H1482" s="276">
        <v>16000000</v>
      </c>
      <c r="I1482" s="276">
        <v>16000000</v>
      </c>
      <c r="J1482" s="134" t="s">
        <v>15</v>
      </c>
      <c r="K1482" s="134" t="s">
        <v>16</v>
      </c>
      <c r="L1482" s="134" t="s">
        <v>68</v>
      </c>
    </row>
    <row r="1483" spans="2:12" ht="72" x14ac:dyDescent="0.2">
      <c r="B1483" s="134">
        <v>84111603</v>
      </c>
      <c r="C1483" s="296" t="s">
        <v>1497</v>
      </c>
      <c r="D1483" s="134" t="s">
        <v>70</v>
      </c>
      <c r="E1483" s="134" t="s">
        <v>35</v>
      </c>
      <c r="F1483" s="134" t="s">
        <v>71</v>
      </c>
      <c r="G1483" s="134" t="s">
        <v>14</v>
      </c>
      <c r="H1483" s="276">
        <v>68000000</v>
      </c>
      <c r="I1483" s="276">
        <f t="shared" ref="I1483:I1493" si="6">+H1483</f>
        <v>68000000</v>
      </c>
      <c r="J1483" s="134" t="s">
        <v>15</v>
      </c>
      <c r="K1483" s="134" t="s">
        <v>16</v>
      </c>
      <c r="L1483" s="134" t="s">
        <v>68</v>
      </c>
    </row>
    <row r="1484" spans="2:12" ht="72" x14ac:dyDescent="0.2">
      <c r="B1484" s="134">
        <v>84111603</v>
      </c>
      <c r="C1484" s="33" t="s">
        <v>1498</v>
      </c>
      <c r="D1484" s="134" t="s">
        <v>70</v>
      </c>
      <c r="E1484" s="134" t="s">
        <v>72</v>
      </c>
      <c r="F1484" s="134" t="s">
        <v>71</v>
      </c>
      <c r="G1484" s="134" t="s">
        <v>14</v>
      </c>
      <c r="H1484" s="276">
        <v>26800000</v>
      </c>
      <c r="I1484" s="276">
        <f t="shared" si="6"/>
        <v>26800000</v>
      </c>
      <c r="J1484" s="134" t="s">
        <v>15</v>
      </c>
      <c r="K1484" s="134" t="s">
        <v>16</v>
      </c>
      <c r="L1484" s="134" t="s">
        <v>68</v>
      </c>
    </row>
    <row r="1485" spans="2:12" ht="72" x14ac:dyDescent="0.2">
      <c r="B1485" s="134">
        <v>84111603</v>
      </c>
      <c r="C1485" s="295" t="s">
        <v>1499</v>
      </c>
      <c r="D1485" s="134" t="s">
        <v>70</v>
      </c>
      <c r="E1485" s="134" t="s">
        <v>33</v>
      </c>
      <c r="F1485" s="134" t="s">
        <v>71</v>
      </c>
      <c r="G1485" s="134" t="s">
        <v>14</v>
      </c>
      <c r="H1485" s="276">
        <v>13200000</v>
      </c>
      <c r="I1485" s="276">
        <f t="shared" si="6"/>
        <v>13200000</v>
      </c>
      <c r="J1485" s="134" t="s">
        <v>15</v>
      </c>
      <c r="K1485" s="134" t="s">
        <v>16</v>
      </c>
      <c r="L1485" s="134" t="s">
        <v>68</v>
      </c>
    </row>
    <row r="1486" spans="2:12" ht="72" x14ac:dyDescent="0.2">
      <c r="B1486" s="134">
        <v>84111603</v>
      </c>
      <c r="C1486" s="296" t="s">
        <v>1499</v>
      </c>
      <c r="D1486" s="134" t="s">
        <v>70</v>
      </c>
      <c r="E1486" s="134" t="s">
        <v>35</v>
      </c>
      <c r="F1486" s="134" t="s">
        <v>71</v>
      </c>
      <c r="G1486" s="134" t="s">
        <v>14</v>
      </c>
      <c r="H1486" s="276">
        <v>16500000</v>
      </c>
      <c r="I1486" s="276">
        <f t="shared" si="6"/>
        <v>16500000</v>
      </c>
      <c r="J1486" s="134" t="s">
        <v>15</v>
      </c>
      <c r="K1486" s="134" t="s">
        <v>16</v>
      </c>
      <c r="L1486" s="134" t="s">
        <v>68</v>
      </c>
    </row>
    <row r="1487" spans="2:12" ht="84" x14ac:dyDescent="0.2">
      <c r="B1487" s="134">
        <v>84111603</v>
      </c>
      <c r="C1487" s="33" t="s">
        <v>1500</v>
      </c>
      <c r="D1487" s="134" t="s">
        <v>70</v>
      </c>
      <c r="E1487" s="134" t="s">
        <v>35</v>
      </c>
      <c r="F1487" s="134" t="s">
        <v>71</v>
      </c>
      <c r="G1487" s="134" t="s">
        <v>14</v>
      </c>
      <c r="H1487" s="276">
        <v>20000000</v>
      </c>
      <c r="I1487" s="276">
        <f t="shared" si="6"/>
        <v>20000000</v>
      </c>
      <c r="J1487" s="134" t="s">
        <v>15</v>
      </c>
      <c r="K1487" s="134" t="s">
        <v>16</v>
      </c>
      <c r="L1487" s="134" t="s">
        <v>68</v>
      </c>
    </row>
    <row r="1488" spans="2:12" ht="84" x14ac:dyDescent="0.2">
      <c r="B1488" s="134">
        <v>84111603</v>
      </c>
      <c r="C1488" s="295" t="s">
        <v>1501</v>
      </c>
      <c r="D1488" s="134" t="s">
        <v>70</v>
      </c>
      <c r="E1488" s="134" t="s">
        <v>35</v>
      </c>
      <c r="F1488" s="134" t="s">
        <v>71</v>
      </c>
      <c r="G1488" s="134" t="s">
        <v>14</v>
      </c>
      <c r="H1488" s="276">
        <v>34000000</v>
      </c>
      <c r="I1488" s="276">
        <f t="shared" si="6"/>
        <v>34000000</v>
      </c>
      <c r="J1488" s="134" t="s">
        <v>15</v>
      </c>
      <c r="K1488" s="134" t="s">
        <v>16</v>
      </c>
      <c r="L1488" s="134" t="s">
        <v>68</v>
      </c>
    </row>
    <row r="1489" spans="2:12" ht="96" x14ac:dyDescent="0.2">
      <c r="B1489" s="134">
        <v>84111603</v>
      </c>
      <c r="C1489" s="33" t="s">
        <v>1502</v>
      </c>
      <c r="D1489" s="134" t="s">
        <v>70</v>
      </c>
      <c r="E1489" s="134" t="s">
        <v>35</v>
      </c>
      <c r="F1489" s="134" t="s">
        <v>71</v>
      </c>
      <c r="G1489" s="134" t="s">
        <v>14</v>
      </c>
      <c r="H1489" s="276">
        <v>83000000</v>
      </c>
      <c r="I1489" s="276">
        <f t="shared" si="6"/>
        <v>83000000</v>
      </c>
      <c r="J1489" s="134" t="s">
        <v>15</v>
      </c>
      <c r="K1489" s="134" t="s">
        <v>16</v>
      </c>
      <c r="L1489" s="134" t="s">
        <v>68</v>
      </c>
    </row>
    <row r="1490" spans="2:12" ht="72" x14ac:dyDescent="0.2">
      <c r="B1490" s="134">
        <v>84111603</v>
      </c>
      <c r="C1490" s="295" t="s">
        <v>1503</v>
      </c>
      <c r="D1490" s="134" t="s">
        <v>70</v>
      </c>
      <c r="E1490" s="134">
        <v>5</v>
      </c>
      <c r="F1490" s="134" t="s">
        <v>71</v>
      </c>
      <c r="G1490" s="134" t="s">
        <v>14</v>
      </c>
      <c r="H1490" s="276">
        <v>12500000</v>
      </c>
      <c r="I1490" s="297">
        <f t="shared" si="6"/>
        <v>12500000</v>
      </c>
      <c r="J1490" s="134" t="s">
        <v>15</v>
      </c>
      <c r="K1490" s="134" t="s">
        <v>16</v>
      </c>
      <c r="L1490" s="134" t="s">
        <v>68</v>
      </c>
    </row>
    <row r="1491" spans="2:12" ht="84" x14ac:dyDescent="0.2">
      <c r="B1491" s="134">
        <v>84111603</v>
      </c>
      <c r="C1491" s="295" t="s">
        <v>1504</v>
      </c>
      <c r="D1491" s="134" t="s">
        <v>70</v>
      </c>
      <c r="E1491" s="134">
        <v>1</v>
      </c>
      <c r="F1491" s="134" t="s">
        <v>69</v>
      </c>
      <c r="G1491" s="134" t="s">
        <v>14</v>
      </c>
      <c r="H1491" s="276">
        <v>17500000</v>
      </c>
      <c r="I1491" s="297">
        <f t="shared" si="6"/>
        <v>17500000</v>
      </c>
      <c r="J1491" s="134" t="s">
        <v>15</v>
      </c>
      <c r="K1491" s="134" t="s">
        <v>16</v>
      </c>
      <c r="L1491" s="134" t="s">
        <v>68</v>
      </c>
    </row>
    <row r="1492" spans="2:12" ht="72" x14ac:dyDescent="0.2">
      <c r="B1492" s="134">
        <v>80111601</v>
      </c>
      <c r="C1492" s="296" t="s">
        <v>1505</v>
      </c>
      <c r="D1492" s="134" t="s">
        <v>70</v>
      </c>
      <c r="E1492" s="134">
        <v>2</v>
      </c>
      <c r="F1492" s="134" t="s">
        <v>69</v>
      </c>
      <c r="G1492" s="134" t="s">
        <v>14</v>
      </c>
      <c r="H1492" s="276">
        <v>18000000</v>
      </c>
      <c r="I1492" s="297">
        <f t="shared" si="6"/>
        <v>18000000</v>
      </c>
      <c r="J1492" s="134" t="s">
        <v>15</v>
      </c>
      <c r="K1492" s="134" t="s">
        <v>16</v>
      </c>
      <c r="L1492" s="134" t="s">
        <v>68</v>
      </c>
    </row>
    <row r="1493" spans="2:12" ht="72" x14ac:dyDescent="0.2">
      <c r="B1493" s="134">
        <v>84111603</v>
      </c>
      <c r="C1493" s="295" t="s">
        <v>1506</v>
      </c>
      <c r="D1493" s="134" t="s">
        <v>70</v>
      </c>
      <c r="E1493" s="134">
        <v>1</v>
      </c>
      <c r="F1493" s="134" t="s">
        <v>69</v>
      </c>
      <c r="G1493" s="134" t="s">
        <v>14</v>
      </c>
      <c r="H1493" s="276">
        <v>12500000</v>
      </c>
      <c r="I1493" s="276">
        <f t="shared" si="6"/>
        <v>12500000</v>
      </c>
      <c r="J1493" s="134" t="s">
        <v>15</v>
      </c>
      <c r="K1493" s="134" t="s">
        <v>16</v>
      </c>
      <c r="L1493" s="134" t="s">
        <v>68</v>
      </c>
    </row>
    <row r="1494" spans="2:12" ht="36" x14ac:dyDescent="0.2">
      <c r="B1494" s="11">
        <v>80111600</v>
      </c>
      <c r="C1494" s="11" t="s">
        <v>67</v>
      </c>
      <c r="D1494" s="15">
        <v>42020</v>
      </c>
      <c r="E1494" s="11" t="s">
        <v>35</v>
      </c>
      <c r="F1494" s="11" t="s">
        <v>58</v>
      </c>
      <c r="G1494" s="33" t="s">
        <v>14</v>
      </c>
      <c r="H1494" s="287">
        <v>78000000</v>
      </c>
      <c r="I1494" s="287">
        <v>78000000</v>
      </c>
      <c r="J1494" s="11" t="s">
        <v>57</v>
      </c>
      <c r="K1494" s="11" t="s">
        <v>56</v>
      </c>
      <c r="L1494" s="11" t="s">
        <v>55</v>
      </c>
    </row>
    <row r="1495" spans="2:12" ht="36" x14ac:dyDescent="0.2">
      <c r="B1495" s="11">
        <v>80111600</v>
      </c>
      <c r="C1495" s="11" t="s">
        <v>66</v>
      </c>
      <c r="D1495" s="15">
        <v>42020</v>
      </c>
      <c r="E1495" s="11" t="s">
        <v>35</v>
      </c>
      <c r="F1495" s="11" t="s">
        <v>58</v>
      </c>
      <c r="G1495" s="33" t="s">
        <v>14</v>
      </c>
      <c r="H1495" s="287">
        <v>22500000</v>
      </c>
      <c r="I1495" s="287">
        <v>22500000</v>
      </c>
      <c r="J1495" s="11" t="s">
        <v>57</v>
      </c>
      <c r="K1495" s="11" t="s">
        <v>56</v>
      </c>
      <c r="L1495" s="11" t="s">
        <v>60</v>
      </c>
    </row>
    <row r="1496" spans="2:12" ht="36" x14ac:dyDescent="0.2">
      <c r="B1496" s="11">
        <v>80111600</v>
      </c>
      <c r="C1496" s="11" t="s">
        <v>66</v>
      </c>
      <c r="D1496" s="15">
        <v>42020</v>
      </c>
      <c r="E1496" s="11" t="s">
        <v>35</v>
      </c>
      <c r="F1496" s="11" t="s">
        <v>58</v>
      </c>
      <c r="G1496" s="33" t="s">
        <v>14</v>
      </c>
      <c r="H1496" s="287">
        <v>15000000</v>
      </c>
      <c r="I1496" s="287">
        <v>15000000</v>
      </c>
      <c r="J1496" s="11" t="s">
        <v>57</v>
      </c>
      <c r="K1496" s="11" t="s">
        <v>56</v>
      </c>
      <c r="L1496" s="11" t="s">
        <v>64</v>
      </c>
    </row>
    <row r="1497" spans="2:12" ht="36" x14ac:dyDescent="0.2">
      <c r="B1497" s="22">
        <v>80111600</v>
      </c>
      <c r="C1497" s="11" t="s">
        <v>65</v>
      </c>
      <c r="D1497" s="25">
        <v>42020</v>
      </c>
      <c r="E1497" s="11" t="s">
        <v>35</v>
      </c>
      <c r="F1497" s="11" t="s">
        <v>58</v>
      </c>
      <c r="G1497" s="33" t="s">
        <v>14</v>
      </c>
      <c r="H1497" s="281">
        <v>15000000</v>
      </c>
      <c r="I1497" s="281">
        <v>15000000</v>
      </c>
      <c r="J1497" s="11" t="s">
        <v>57</v>
      </c>
      <c r="K1497" s="11" t="s">
        <v>56</v>
      </c>
      <c r="L1497" s="11" t="s">
        <v>64</v>
      </c>
    </row>
    <row r="1498" spans="2:12" ht="36" x14ac:dyDescent="0.2">
      <c r="B1498" s="11">
        <v>80111600</v>
      </c>
      <c r="C1498" s="11" t="s">
        <v>63</v>
      </c>
      <c r="D1498" s="25">
        <v>42020</v>
      </c>
      <c r="E1498" s="11" t="s">
        <v>35</v>
      </c>
      <c r="F1498" s="11" t="s">
        <v>58</v>
      </c>
      <c r="G1498" s="33" t="s">
        <v>14</v>
      </c>
      <c r="H1498" s="281">
        <v>33000000</v>
      </c>
      <c r="I1498" s="281">
        <v>33000000</v>
      </c>
      <c r="J1498" s="11" t="s">
        <v>57</v>
      </c>
      <c r="K1498" s="11" t="s">
        <v>56</v>
      </c>
      <c r="L1498" s="11" t="s">
        <v>60</v>
      </c>
    </row>
    <row r="1499" spans="2:12" ht="36" x14ac:dyDescent="0.2">
      <c r="B1499" s="22">
        <v>80111600</v>
      </c>
      <c r="C1499" s="11" t="s">
        <v>62</v>
      </c>
      <c r="D1499" s="25">
        <v>42020</v>
      </c>
      <c r="E1499" s="11" t="s">
        <v>35</v>
      </c>
      <c r="F1499" s="11" t="s">
        <v>58</v>
      </c>
      <c r="G1499" s="33" t="s">
        <v>14</v>
      </c>
      <c r="H1499" s="281">
        <v>45500000</v>
      </c>
      <c r="I1499" s="281">
        <v>45500000</v>
      </c>
      <c r="J1499" s="11" t="s">
        <v>57</v>
      </c>
      <c r="K1499" s="11" t="s">
        <v>56</v>
      </c>
      <c r="L1499" s="11" t="s">
        <v>60</v>
      </c>
    </row>
    <row r="1500" spans="2:12" ht="36" x14ac:dyDescent="0.2">
      <c r="B1500" s="22">
        <v>80111600</v>
      </c>
      <c r="C1500" s="11" t="s">
        <v>61</v>
      </c>
      <c r="D1500" s="25">
        <v>42020</v>
      </c>
      <c r="E1500" s="11" t="s">
        <v>35</v>
      </c>
      <c r="F1500" s="11" t="s">
        <v>58</v>
      </c>
      <c r="G1500" s="33" t="s">
        <v>14</v>
      </c>
      <c r="H1500" s="281">
        <v>66000000</v>
      </c>
      <c r="I1500" s="281">
        <v>66000000</v>
      </c>
      <c r="J1500" s="11" t="s">
        <v>57</v>
      </c>
      <c r="K1500" s="11" t="s">
        <v>56</v>
      </c>
      <c r="L1500" s="11" t="s">
        <v>60</v>
      </c>
    </row>
    <row r="1501" spans="2:12" ht="36" x14ac:dyDescent="0.2">
      <c r="B1501" s="22">
        <v>80111600</v>
      </c>
      <c r="C1501" s="11" t="s">
        <v>59</v>
      </c>
      <c r="D1501" s="25">
        <v>42020</v>
      </c>
      <c r="E1501" s="11" t="s">
        <v>35</v>
      </c>
      <c r="F1501" s="11" t="s">
        <v>58</v>
      </c>
      <c r="G1501" s="33" t="s">
        <v>14</v>
      </c>
      <c r="H1501" s="281">
        <v>21000000</v>
      </c>
      <c r="I1501" s="281">
        <v>21000000</v>
      </c>
      <c r="J1501" s="11" t="s">
        <v>57</v>
      </c>
      <c r="K1501" s="11" t="s">
        <v>56</v>
      </c>
      <c r="L1501" s="11" t="s">
        <v>55</v>
      </c>
    </row>
  </sheetData>
  <mergeCells count="104">
    <mergeCell ref="J461:J462"/>
    <mergeCell ref="K461:K462"/>
    <mergeCell ref="L461:L462"/>
    <mergeCell ref="C461:C462"/>
    <mergeCell ref="D461:D462"/>
    <mergeCell ref="E461:E462"/>
    <mergeCell ref="F461:F462"/>
    <mergeCell ref="G461:G462"/>
    <mergeCell ref="H461:H462"/>
    <mergeCell ref="F17:I21"/>
    <mergeCell ref="F23:I27"/>
    <mergeCell ref="C38:C40"/>
    <mergeCell ref="C418:C422"/>
    <mergeCell ref="F418:F422"/>
    <mergeCell ref="I461:I462"/>
    <mergeCell ref="I531:I563"/>
    <mergeCell ref="J531:J563"/>
    <mergeCell ref="K531:K563"/>
    <mergeCell ref="L531:L563"/>
    <mergeCell ref="C564:C565"/>
    <mergeCell ref="D564:D565"/>
    <mergeCell ref="E564:E565"/>
    <mergeCell ref="F564:F565"/>
    <mergeCell ref="G564:G565"/>
    <mergeCell ref="H564:H565"/>
    <mergeCell ref="I564:I565"/>
    <mergeCell ref="J564:J565"/>
    <mergeCell ref="K564:K565"/>
    <mergeCell ref="L564:L565"/>
    <mergeCell ref="C531:C563"/>
    <mergeCell ref="D531:D563"/>
    <mergeCell ref="E531:E563"/>
    <mergeCell ref="F531:F563"/>
    <mergeCell ref="G531:G563"/>
    <mergeCell ref="H531:H563"/>
    <mergeCell ref="J752:J753"/>
    <mergeCell ref="K752:K753"/>
    <mergeCell ref="L566:L578"/>
    <mergeCell ref="C579:C584"/>
    <mergeCell ref="D579:D584"/>
    <mergeCell ref="E579:E584"/>
    <mergeCell ref="F579:F584"/>
    <mergeCell ref="G579:G584"/>
    <mergeCell ref="H579:H584"/>
    <mergeCell ref="I579:I584"/>
    <mergeCell ref="J579:J584"/>
    <mergeCell ref="K579:K584"/>
    <mergeCell ref="C566:C578"/>
    <mergeCell ref="D566:D578"/>
    <mergeCell ref="E566:E578"/>
    <mergeCell ref="F566:F578"/>
    <mergeCell ref="G566:G578"/>
    <mergeCell ref="H566:H578"/>
    <mergeCell ref="I566:I578"/>
    <mergeCell ref="J566:J578"/>
    <mergeCell ref="K566:K578"/>
    <mergeCell ref="F765:F766"/>
    <mergeCell ref="G765:G766"/>
    <mergeCell ref="H765:H766"/>
    <mergeCell ref="I765:I766"/>
    <mergeCell ref="J765:J766"/>
    <mergeCell ref="K765:K766"/>
    <mergeCell ref="L752:L753"/>
    <mergeCell ref="C757:C759"/>
    <mergeCell ref="D757:D759"/>
    <mergeCell ref="E757:E759"/>
    <mergeCell ref="F757:F759"/>
    <mergeCell ref="G757:G759"/>
    <mergeCell ref="H757:H759"/>
    <mergeCell ref="I757:I759"/>
    <mergeCell ref="J757:J759"/>
    <mergeCell ref="K757:K759"/>
    <mergeCell ref="L757:L759"/>
    <mergeCell ref="C752:C753"/>
    <mergeCell ref="D752:D753"/>
    <mergeCell ref="E752:E753"/>
    <mergeCell ref="F752:F753"/>
    <mergeCell ref="G752:G753"/>
    <mergeCell ref="H752:H753"/>
    <mergeCell ref="I752:I753"/>
    <mergeCell ref="L765:L766"/>
    <mergeCell ref="C767:C771"/>
    <mergeCell ref="D767:D771"/>
    <mergeCell ref="E767:E771"/>
    <mergeCell ref="F767:F771"/>
    <mergeCell ref="G767:G771"/>
    <mergeCell ref="H767:H771"/>
    <mergeCell ref="I767:I771"/>
    <mergeCell ref="J772:J774"/>
    <mergeCell ref="K772:K774"/>
    <mergeCell ref="L772:L774"/>
    <mergeCell ref="J767:J771"/>
    <mergeCell ref="K767:K771"/>
    <mergeCell ref="L767:L771"/>
    <mergeCell ref="C772:C774"/>
    <mergeCell ref="D772:D774"/>
    <mergeCell ref="E772:E774"/>
    <mergeCell ref="F772:F774"/>
    <mergeCell ref="G772:G774"/>
    <mergeCell ref="H772:H774"/>
    <mergeCell ref="I772:I774"/>
    <mergeCell ref="C765:C766"/>
    <mergeCell ref="D765:D766"/>
    <mergeCell ref="E765:E766"/>
  </mergeCells>
  <hyperlinks>
    <hyperlink ref="L244" r:id="rId1" display="dollygonz@yahoo.com"/>
    <hyperlink ref="L254" r:id="rId2" display="dollygonz@yahoo.com"/>
    <hyperlink ref="L443" r:id="rId3"/>
    <hyperlink ref="L245" r:id="rId4" display="dollygonz@yahoo.com"/>
    <hyperlink ref="L246" r:id="rId5" display="dollygonz@yahoo.com"/>
    <hyperlink ref="L229" r:id="rId6" display="dollygonz@yahoo.com"/>
    <hyperlink ref="L230" r:id="rId7" display="dollygonz@yahoo.com"/>
    <hyperlink ref="L231" r:id="rId8" display="dollygonz@yahoo.com"/>
    <hyperlink ref="L232" r:id="rId9" display="dollygonz@yahoo.com"/>
    <hyperlink ref="L233" r:id="rId10" display="dollygonz@yahoo.com"/>
    <hyperlink ref="L234" r:id="rId11" display="dollygonz@yahoo.com"/>
    <hyperlink ref="L235" r:id="rId12" display="dollygonz@yahoo.com"/>
    <hyperlink ref="L236" r:id="rId13" display="dollygonz@yahoo.com"/>
    <hyperlink ref="L237" r:id="rId14" display="dollygonz@yahoo.com"/>
    <hyperlink ref="L238" r:id="rId15" display="dollygonz@yahoo.com"/>
    <hyperlink ref="L239" r:id="rId16" display="dollygonz@yahoo.com"/>
    <hyperlink ref="L240" r:id="rId17" display="dollygonz@yahoo.com"/>
    <hyperlink ref="L241" r:id="rId18" display="dollygonz@yahoo.com"/>
    <hyperlink ref="L243" r:id="rId19" display="dollygonz@yahoo.com"/>
    <hyperlink ref="L242" r:id="rId20" display="dollygonz@yahoo.com"/>
    <hyperlink ref="J912" r:id="rId21"/>
    <hyperlink ref="J913:J1150" r:id="rId22" display="mcrotalora03@yahoo.com"/>
    <hyperlink ref="L1151" r:id="rId23" display="heysofy05@gmail.com"/>
    <hyperlink ref="L1156" r:id="rId24" display="acuridadis@hotmail.com"/>
  </hyperlinks>
  <pageMargins left="0.7" right="0.7" top="0.75" bottom="0.75" header="0.3" footer="0.3"/>
  <pageSetup orientation="portrait" r:id="rId25"/>
  <drawing r:id="rId26"/>
  <legacy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TODO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2015-01-23T16:36:43Z</dcterms:created>
  <dcterms:modified xsi:type="dcterms:W3CDTF">2015-01-30T16:17:08Z</dcterms:modified>
</cp:coreProperties>
</file>